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770" windowWidth="19320" windowHeight="4695" tabRatio="847" firstSheet="5" activeTab="13"/>
  </bookViews>
  <sheets>
    <sheet name="Paper" sheetId="1" r:id="rId1"/>
    <sheet name="Static" sheetId="2" r:id="rId2"/>
    <sheet name="Cost" sheetId="3" r:id="rId3"/>
    <sheet name="Range " sheetId="4" r:id="rId4"/>
    <sheet name="Oral" sheetId="5" r:id="rId5"/>
    <sheet name="Noise" sheetId="6" r:id="rId6"/>
    <sheet name="Acceleration" sheetId="7" r:id="rId7"/>
    <sheet name="Shock Input_Rider Comfort" sheetId="8" r:id="rId8"/>
    <sheet name="Draw Bar" sheetId="9" r:id="rId9"/>
    <sheet name="Cold Start" sheetId="10" r:id="rId10"/>
    <sheet name="Subjective Handling" sheetId="11" r:id="rId11"/>
    <sheet name="Objective Handling" sheetId="12" r:id="rId12"/>
    <sheet name="Penalties" sheetId="13" r:id="rId13"/>
    <sheet name="Totals and Awards" sheetId="14" r:id="rId14"/>
    <sheet name="Vehicle Weights" sheetId="15" r:id="rId15"/>
  </sheets>
  <definedNames>
    <definedName name="_xlnm.Print_Area" localSheetId="2">'Cost'!$A$1:$D$33</definedName>
    <definedName name="_xlnm.Print_Area" localSheetId="8">'Draw Bar'!$A$1:$K$19</definedName>
    <definedName name="_xlnm.Print_Area" localSheetId="12">'Penalties'!$A$1:$I$30</definedName>
    <definedName name="_xlnm.Print_Area" localSheetId="13">'Totals and Awards'!$A$1:$N$56</definedName>
  </definedNames>
  <calcPr fullCalcOnLoad="1"/>
</workbook>
</file>

<file path=xl/sharedStrings.xml><?xml version="1.0" encoding="utf-8"?>
<sst xmlns="http://schemas.openxmlformats.org/spreadsheetml/2006/main" count="312" uniqueCount="218">
  <si>
    <t>Penalties</t>
  </si>
  <si>
    <t>Handling</t>
  </si>
  <si>
    <t>Oral</t>
  </si>
  <si>
    <t>Static</t>
  </si>
  <si>
    <t>Paper</t>
  </si>
  <si>
    <t>Late Paper</t>
  </si>
  <si>
    <t>Late Snowmobile</t>
  </si>
  <si>
    <t>Safety Violation</t>
  </si>
  <si>
    <t>POINTS</t>
  </si>
  <si>
    <t>miles</t>
  </si>
  <si>
    <t>Maintence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</si>
  <si>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</si>
  <si>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</si>
  <si>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</si>
  <si>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</si>
  <si>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</si>
  <si>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</si>
  <si>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</si>
  <si>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</si>
  <si>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</si>
  <si>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</si>
  <si>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</si>
  <si>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</si>
  <si>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</si>
  <si>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</si>
  <si>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Design Winner</t>
  </si>
  <si>
    <t>Ordinal</t>
  </si>
  <si>
    <t>Cost</t>
  </si>
  <si>
    <t>Total Cost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</si>
  <si>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</si>
  <si>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</si>
  <si>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</si>
  <si>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</si>
  <si>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</si>
  <si>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</si>
  <si>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</si>
  <si>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</si>
  <si>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</si>
  <si>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</si>
  <si>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</si>
  <si>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</si>
  <si>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</si>
  <si>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Best Time (s)</t>
  </si>
  <si>
    <t>Late Oral</t>
  </si>
  <si>
    <t>Best Acceleration</t>
  </si>
  <si>
    <t>Cold</t>
  </si>
  <si>
    <t>Start</t>
  </si>
  <si>
    <t xml:space="preserve"> </t>
  </si>
  <si>
    <t>Don
Elzinga</t>
  </si>
  <si>
    <t>Peter
Jensen</t>
  </si>
  <si>
    <t>Tracy
Dahl</t>
  </si>
  <si>
    <t>Judge</t>
  </si>
  <si>
    <t>Leon
LaVigne</t>
  </si>
  <si>
    <t>Max</t>
  </si>
  <si>
    <t>Min</t>
  </si>
  <si>
    <t>Shock Input</t>
  </si>
  <si>
    <t>Objective</t>
  </si>
  <si>
    <t>Display</t>
  </si>
  <si>
    <t>Subjective</t>
  </si>
  <si>
    <t>Ride</t>
  </si>
  <si>
    <t>Late TICA</t>
  </si>
  <si>
    <t>Late Design 
Write-up</t>
  </si>
  <si>
    <t>Final Score</t>
  </si>
  <si>
    <t>Time</t>
  </si>
  <si>
    <t>Rider Comfort</t>
  </si>
  <si>
    <t>Dan Nehmar</t>
  </si>
  <si>
    <t>Bill
Schumman</t>
  </si>
  <si>
    <t>Peter Jensen</t>
  </si>
  <si>
    <t>Joe Wegleitner</t>
  </si>
  <si>
    <t>Don Elzinga, Jr.</t>
  </si>
  <si>
    <t>Brian Zengler</t>
  </si>
  <si>
    <t>Dan Nehmer</t>
  </si>
  <si>
    <t>Jeff Gillen</t>
  </si>
  <si>
    <t>Minutes</t>
  </si>
  <si>
    <t xml:space="preserve">Inspection </t>
  </si>
  <si>
    <t>Bonus</t>
  </si>
  <si>
    <t>(added after event)</t>
  </si>
  <si>
    <t>SAE CSC2006 Final Score</t>
  </si>
  <si>
    <t>SAE CSC2006 Engineering Design Paper Results</t>
  </si>
  <si>
    <t>SAE CSC2006 Static Display Results</t>
  </si>
  <si>
    <t>SAE CSC2006 Technology Implementation Cost Assessment Results</t>
  </si>
  <si>
    <t>SAE CSC2006 Oral Presentation Results</t>
  </si>
  <si>
    <t>SAE CSC 2006 Noise Testing</t>
  </si>
  <si>
    <t>SAE CSC2006 Acceleration Results</t>
  </si>
  <si>
    <t>SAE CSC2006 Shock Input/Rider Comfort Results</t>
  </si>
  <si>
    <t>SAE CSC2006 Cold Start Results</t>
  </si>
  <si>
    <t>SAE CSC2006 Subjective Ride Results</t>
  </si>
  <si>
    <t>SAE CSC2006 Objective Handling/Driveability Event Results</t>
  </si>
  <si>
    <t>SAE CSC2006 Penalties</t>
  </si>
  <si>
    <t>Allemang</t>
  </si>
  <si>
    <t>Block</t>
  </si>
  <si>
    <t>Cass</t>
  </si>
  <si>
    <t>Dahl</t>
  </si>
  <si>
    <t>Davenport</t>
  </si>
  <si>
    <t>DeClerck</t>
  </si>
  <si>
    <t>Elzinga</t>
  </si>
  <si>
    <t>Evanoff</t>
  </si>
  <si>
    <t>Gillen</t>
  </si>
  <si>
    <t>Haines</t>
  </si>
  <si>
    <t>Hendrie</t>
  </si>
  <si>
    <t>Jensen</t>
  </si>
  <si>
    <t>Katnik</t>
  </si>
  <si>
    <t>Lasecki</t>
  </si>
  <si>
    <t>LaVigne</t>
  </si>
  <si>
    <t>Montgomery</t>
  </si>
  <si>
    <t>Myers</t>
  </si>
  <si>
    <t>Nehmer</t>
  </si>
  <si>
    <t>Noak</t>
  </si>
  <si>
    <t>Poirier</t>
  </si>
  <si>
    <t>Schumann</t>
  </si>
  <si>
    <t xml:space="preserve">Randy </t>
  </si>
  <si>
    <t xml:space="preserve">Tom </t>
  </si>
  <si>
    <t xml:space="preserve">Roger </t>
  </si>
  <si>
    <t xml:space="preserve">Tracy </t>
  </si>
  <si>
    <t xml:space="preserve">Mike </t>
  </si>
  <si>
    <t xml:space="preserve">Jim </t>
  </si>
  <si>
    <t xml:space="preserve">Don </t>
  </si>
  <si>
    <t xml:space="preserve">Jeff </t>
  </si>
  <si>
    <t xml:space="preserve">Howard </t>
  </si>
  <si>
    <t xml:space="preserve">Dave </t>
  </si>
  <si>
    <t>Peter</t>
  </si>
  <si>
    <t xml:space="preserve">John </t>
  </si>
  <si>
    <t>Mike</t>
  </si>
  <si>
    <t>Leon</t>
  </si>
  <si>
    <t>David</t>
  </si>
  <si>
    <t xml:space="preserve">Bill </t>
  </si>
  <si>
    <t xml:space="preserve">Dan </t>
  </si>
  <si>
    <t xml:space="preserve">Kara </t>
  </si>
  <si>
    <t xml:space="preserve">Will </t>
  </si>
  <si>
    <t>Comments</t>
  </si>
  <si>
    <t>J192 Level</t>
  </si>
  <si>
    <t>J192 Score</t>
  </si>
  <si>
    <t>Score</t>
  </si>
  <si>
    <t>max</t>
  </si>
  <si>
    <t>min</t>
  </si>
  <si>
    <t>#21 McGill University</t>
  </si>
  <si>
    <t>#23 Utah State University</t>
  </si>
  <si>
    <t>SAE CSC2006 Range Test - Electric Sleds Only</t>
  </si>
  <si>
    <t>mph</t>
  </si>
  <si>
    <t>(or less depending on conditions)</t>
  </si>
  <si>
    <t>(or until sled is unable to proceed)</t>
  </si>
  <si>
    <t>Miles Achieved</t>
  </si>
  <si>
    <t>Points Per Mile</t>
  </si>
  <si>
    <t>Range</t>
  </si>
  <si>
    <t>Test</t>
  </si>
  <si>
    <t>Draw Bar</t>
  </si>
  <si>
    <t>Pull</t>
  </si>
  <si>
    <t>Max Distance=</t>
  </si>
  <si>
    <t xml:space="preserve">Max Speed = </t>
  </si>
  <si>
    <t>Control (for comparison only)</t>
  </si>
  <si>
    <t>SAE CSC2006 Draw Bar Pull Test - Electric Sleds Only</t>
  </si>
  <si>
    <t xml:space="preserve">Max Distance = </t>
  </si>
  <si>
    <t>100 ft</t>
  </si>
  <si>
    <t>Max Points =</t>
  </si>
  <si>
    <t>Distance Pulled</t>
  </si>
  <si>
    <t xml:space="preserve"> (10' increments)</t>
  </si>
  <si>
    <t>Pull Weight =</t>
  </si>
  <si>
    <t>1500 lbs</t>
  </si>
  <si>
    <t>PASS</t>
  </si>
  <si>
    <t>FAIL</t>
  </si>
  <si>
    <t>Control (comparison only)</t>
  </si>
  <si>
    <t>*I assume no control sled for comparison.</t>
  </si>
  <si>
    <t>*I had to give Utah State a 'Subjective Ordinal' of 2.0 in order to make the formulas work.  I don't know why/what that is.</t>
  </si>
  <si>
    <t>Maximum</t>
  </si>
  <si>
    <t>*Tmax and Tmin include the control sled</t>
  </si>
  <si>
    <t>Jim Evanoff</t>
  </si>
  <si>
    <t>Mike Davenport</t>
  </si>
  <si>
    <t>Rainnbolt</t>
  </si>
  <si>
    <t>Geoff Weller</t>
  </si>
  <si>
    <t>B. Schuehmacher</t>
  </si>
  <si>
    <t>Andre Fournier</t>
  </si>
  <si>
    <t>Bob Bonneau</t>
  </si>
  <si>
    <t>Binversie</t>
  </si>
  <si>
    <t>Yesney</t>
  </si>
  <si>
    <t>Kara Noack</t>
  </si>
  <si>
    <t>Front Left</t>
  </si>
  <si>
    <t>Front Right</t>
  </si>
  <si>
    <t>Rear</t>
  </si>
  <si>
    <t>SAE CSC2006 Vehicle Weights</t>
  </si>
  <si>
    <t>A. Nysse</t>
  </si>
  <si>
    <t>Joe Tharaldson</t>
  </si>
  <si>
    <t>Jay Ruohoner</t>
  </si>
  <si>
    <t>Unknown</t>
  </si>
  <si>
    <t>Don</t>
  </si>
  <si>
    <t>Joe</t>
  </si>
  <si>
    <t>Jim</t>
  </si>
  <si>
    <t>Dorothy</t>
  </si>
  <si>
    <t>B.</t>
  </si>
  <si>
    <t>Richard</t>
  </si>
  <si>
    <t>Graunstadt</t>
  </si>
  <si>
    <t>Worga</t>
  </si>
  <si>
    <t>Nysse</t>
  </si>
  <si>
    <t>Tharaldson</t>
  </si>
  <si>
    <t>Aho</t>
  </si>
  <si>
    <t>Jay</t>
  </si>
  <si>
    <t>Poynter</t>
  </si>
  <si>
    <t>Schuehmacher</t>
  </si>
  <si>
    <t>Apple</t>
  </si>
  <si>
    <t>Baker</t>
  </si>
  <si>
    <t>Jeff</t>
  </si>
  <si>
    <t>Jack</t>
  </si>
  <si>
    <t>Abhay</t>
  </si>
  <si>
    <t>Rawal</t>
  </si>
  <si>
    <t>Vizento</t>
  </si>
  <si>
    <t>Fournier</t>
  </si>
  <si>
    <t>Geoff</t>
  </si>
  <si>
    <t>Weller</t>
  </si>
  <si>
    <t>Andre</t>
  </si>
  <si>
    <t>Rainbolt</t>
  </si>
  <si>
    <t>Tracy</t>
  </si>
  <si>
    <t>Zengler</t>
  </si>
  <si>
    <t>Ruohonen</t>
  </si>
  <si>
    <t>Wegleitner</t>
  </si>
  <si>
    <t>37..5</t>
  </si>
  <si>
    <t>G.</t>
  </si>
  <si>
    <t>A.</t>
  </si>
  <si>
    <t>Meldrum</t>
  </si>
  <si>
    <t>dnf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</si>
</sst>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8" fontId="3" fillId="0" borderId="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7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5" fontId="19" fillId="0" borderId="0" xfId="0" applyNumberFormat="1" applyFont="1" applyFill="1" applyBorder="1" applyAlignment="1" applyProtection="1">
      <alignment horizontal="left"/>
      <protection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0" fontId="19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5" fontId="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5" zoomScaleNormal="85" workbookViewId="0" topLeftCell="A1">
      <selection activeCell="P6" sqref="P6"/>
    </sheetView>
  </sheetViews>
  <sheetFormatPr defaultColWidth="9.140625" defaultRowHeight="12.75"/>
  <cols>
    <col min="1" max="1" width="32.710937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2" width="8.7109375" style="0" customWidth="1"/>
    <col min="25" max="25" width="9.140625" style="171" customWidth="1"/>
  </cols>
  <sheetData>
    <row r="1" spans="1:25" ht="18.75">
      <c r="A1" s="8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74"/>
    </row>
    <row r="2" spans="1:25" ht="12.75">
      <c r="A2" s="15"/>
      <c r="B2" s="191" t="s">
        <v>110</v>
      </c>
      <c r="C2" s="191" t="s">
        <v>111</v>
      </c>
      <c r="D2" s="191" t="s">
        <v>112</v>
      </c>
      <c r="E2" s="192" t="s">
        <v>113</v>
      </c>
      <c r="F2" s="192" t="s">
        <v>114</v>
      </c>
      <c r="G2" s="191" t="s">
        <v>115</v>
      </c>
      <c r="H2" s="191" t="s">
        <v>116</v>
      </c>
      <c r="I2" s="192" t="s">
        <v>115</v>
      </c>
      <c r="J2" s="191" t="s">
        <v>117</v>
      </c>
      <c r="K2" s="191" t="s">
        <v>118</v>
      </c>
      <c r="L2" s="192" t="s">
        <v>119</v>
      </c>
      <c r="M2" s="191" t="s">
        <v>120</v>
      </c>
      <c r="N2" s="191" t="s">
        <v>121</v>
      </c>
      <c r="O2" s="191" t="s">
        <v>122</v>
      </c>
      <c r="P2" s="191" t="s">
        <v>123</v>
      </c>
      <c r="Q2" s="191" t="s">
        <v>124</v>
      </c>
      <c r="R2" s="191" t="s">
        <v>125</v>
      </c>
      <c r="S2" s="192" t="s">
        <v>126</v>
      </c>
      <c r="T2" s="192" t="s">
        <v>127</v>
      </c>
      <c r="U2" s="191" t="s">
        <v>128</v>
      </c>
      <c r="V2" s="191" t="s">
        <v>125</v>
      </c>
      <c r="W2" s="15"/>
      <c r="X2" s="6"/>
      <c r="Y2" s="174"/>
    </row>
    <row r="3" spans="1:26" ht="12.75">
      <c r="A3" s="15"/>
      <c r="B3" s="191" t="s">
        <v>89</v>
      </c>
      <c r="C3" s="191" t="s">
        <v>90</v>
      </c>
      <c r="D3" s="191" t="s">
        <v>91</v>
      </c>
      <c r="E3" s="192" t="s">
        <v>92</v>
      </c>
      <c r="F3" s="192" t="s">
        <v>93</v>
      </c>
      <c r="G3" s="191" t="s">
        <v>94</v>
      </c>
      <c r="H3" s="191" t="s">
        <v>95</v>
      </c>
      <c r="I3" s="192" t="s">
        <v>96</v>
      </c>
      <c r="J3" s="191" t="s">
        <v>97</v>
      </c>
      <c r="K3" s="191" t="s">
        <v>98</v>
      </c>
      <c r="L3" s="192" t="s">
        <v>99</v>
      </c>
      <c r="M3" s="191" t="s">
        <v>100</v>
      </c>
      <c r="N3" s="191" t="s">
        <v>101</v>
      </c>
      <c r="O3" s="191" t="s">
        <v>102</v>
      </c>
      <c r="P3" s="191" t="s">
        <v>103</v>
      </c>
      <c r="Q3" s="191" t="s">
        <v>104</v>
      </c>
      <c r="R3" s="191" t="s">
        <v>105</v>
      </c>
      <c r="S3" s="192" t="s">
        <v>106</v>
      </c>
      <c r="T3" s="192" t="s">
        <v>107</v>
      </c>
      <c r="U3" s="191" t="s">
        <v>108</v>
      </c>
      <c r="V3" s="191" t="s">
        <v>109</v>
      </c>
      <c r="W3" s="48" t="s">
        <v>8</v>
      </c>
      <c r="X3" s="23" t="s">
        <v>26</v>
      </c>
      <c r="Y3" s="34"/>
      <c r="Z3" s="3"/>
    </row>
    <row r="4" spans="1:26" ht="15.75">
      <c r="A4" s="190" t="s">
        <v>135</v>
      </c>
      <c r="B4" s="52"/>
      <c r="C4" s="208"/>
      <c r="D4" s="52">
        <v>68</v>
      </c>
      <c r="E4" s="52"/>
      <c r="F4" s="52">
        <v>29</v>
      </c>
      <c r="G4" s="52">
        <v>64</v>
      </c>
      <c r="H4" s="52">
        <v>75</v>
      </c>
      <c r="I4" s="52"/>
      <c r="J4" s="52"/>
      <c r="K4" s="52">
        <v>80</v>
      </c>
      <c r="L4" s="52">
        <v>70</v>
      </c>
      <c r="M4" s="52"/>
      <c r="N4" s="52"/>
      <c r="O4" s="52">
        <v>83</v>
      </c>
      <c r="P4" s="52">
        <v>86</v>
      </c>
      <c r="Q4" s="52"/>
      <c r="R4" s="52"/>
      <c r="S4" s="52"/>
      <c r="T4" s="52">
        <v>75</v>
      </c>
      <c r="U4" s="52"/>
      <c r="V4" s="52"/>
      <c r="W4" s="49">
        <f>AVERAGE(B4:V4)</f>
        <v>70</v>
      </c>
      <c r="X4" s="32">
        <f>RANK(W4,$W$4:$W$5)</f>
        <v>2</v>
      </c>
      <c r="Y4" s="34">
        <f>COUNTA(B4:T4)</f>
        <v>9</v>
      </c>
      <c r="Z4" s="3"/>
    </row>
    <row r="5" spans="1:26" ht="15.75">
      <c r="A5" s="190" t="s">
        <v>136</v>
      </c>
      <c r="B5" s="52"/>
      <c r="C5" s="208"/>
      <c r="D5" s="52">
        <v>76</v>
      </c>
      <c r="E5" s="52"/>
      <c r="F5" s="52">
        <v>87</v>
      </c>
      <c r="G5" s="52">
        <v>92</v>
      </c>
      <c r="H5" s="52">
        <v>74</v>
      </c>
      <c r="I5" s="52"/>
      <c r="J5" s="52"/>
      <c r="K5" s="52">
        <v>92</v>
      </c>
      <c r="L5" s="52">
        <v>94</v>
      </c>
      <c r="M5" s="52"/>
      <c r="N5" s="52"/>
      <c r="O5" s="52">
        <v>85</v>
      </c>
      <c r="P5" s="52">
        <v>94</v>
      </c>
      <c r="Q5" s="52"/>
      <c r="R5" s="52"/>
      <c r="S5" s="52"/>
      <c r="T5" s="52">
        <v>75</v>
      </c>
      <c r="U5" s="52"/>
      <c r="V5" s="52"/>
      <c r="W5" s="49">
        <f>AVERAGE(B5:V5)</f>
        <v>85.44444444444444</v>
      </c>
      <c r="X5" s="32">
        <f>RANK(W5,$W$4:$W$5)</f>
        <v>1</v>
      </c>
      <c r="Y5" s="34">
        <f>COUNTA(B5:T5)</f>
        <v>9</v>
      </c>
      <c r="Z5" s="3"/>
    </row>
    <row r="6" spans="1:26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74"/>
      <c r="X6" s="32"/>
      <c r="Y6" s="34"/>
      <c r="Z6" s="3"/>
    </row>
    <row r="7" spans="1:26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74"/>
      <c r="X7" s="32"/>
      <c r="Y7" s="34"/>
      <c r="Z7" s="3"/>
    </row>
    <row r="8" spans="1:26" ht="15.75">
      <c r="A8" s="19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74"/>
      <c r="X8" s="32"/>
      <c r="Y8" s="34"/>
      <c r="Z8" s="3"/>
    </row>
    <row r="9" spans="1:26" ht="15.75">
      <c r="A9" s="19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74"/>
      <c r="X9" s="32"/>
      <c r="Y9" s="34"/>
      <c r="Z9" s="3"/>
    </row>
    <row r="10" spans="1:26" ht="15.75">
      <c r="A10" s="190"/>
      <c r="B10" s="44"/>
      <c r="C10" s="44"/>
      <c r="D10" s="44"/>
      <c r="E10" s="20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74"/>
      <c r="X10" s="32"/>
      <c r="Y10" s="34"/>
      <c r="Z10" s="3"/>
    </row>
    <row r="11" spans="1:26" ht="15.75">
      <c r="A11" s="19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74"/>
      <c r="X11" s="32"/>
      <c r="Y11" s="34"/>
      <c r="Z11" s="3"/>
    </row>
    <row r="12" spans="1:26" ht="15.75">
      <c r="A12" s="190"/>
      <c r="B12" s="44"/>
      <c r="C12" s="44"/>
      <c r="D12" s="44"/>
      <c r="E12" s="214"/>
      <c r="F12" s="21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74"/>
      <c r="X12" s="32"/>
      <c r="Y12" s="34"/>
      <c r="Z12" s="3"/>
    </row>
    <row r="13" spans="1:26" ht="15.75">
      <c r="A13" s="190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74"/>
      <c r="X13" s="32"/>
      <c r="Y13" s="34"/>
      <c r="Z13" s="3"/>
    </row>
    <row r="14" spans="1:26" ht="15.75">
      <c r="A14" s="19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4"/>
      <c r="X14" s="32"/>
      <c r="Y14" s="34"/>
      <c r="Z14" s="3"/>
    </row>
    <row r="15" spans="1:26" ht="15.75">
      <c r="A15" s="19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74"/>
      <c r="X15" s="32"/>
      <c r="Y15" s="34"/>
      <c r="Z15" s="3"/>
    </row>
    <row r="16" spans="1:26" ht="15.75">
      <c r="A16" s="196"/>
      <c r="B16" s="44"/>
      <c r="C16" s="44"/>
      <c r="D16" s="44"/>
      <c r="E16" s="148"/>
      <c r="F16" s="14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74"/>
      <c r="X16" s="197"/>
      <c r="Y16" s="34"/>
      <c r="Z16" s="3"/>
    </row>
    <row r="17" spans="1:26" ht="12.75">
      <c r="A17" s="26"/>
      <c r="B17" s="175"/>
      <c r="C17" s="19"/>
      <c r="D17" s="19"/>
      <c r="E17" s="215"/>
      <c r="F17" s="2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74"/>
      <c r="X17" s="197"/>
      <c r="Y17" s="34"/>
      <c r="Z17" s="3"/>
    </row>
    <row r="18" spans="1:24" ht="12.75">
      <c r="A18" s="26"/>
      <c r="B18" s="175"/>
      <c r="C18" s="19"/>
      <c r="D18" s="19"/>
      <c r="E18" s="215"/>
      <c r="F18" s="2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74"/>
      <c r="X18" s="197"/>
    </row>
    <row r="19" spans="1:24" s="171" customFormat="1" ht="12.75">
      <c r="A19" s="172"/>
      <c r="B19" s="212"/>
      <c r="C19" s="213"/>
      <c r="D19" s="212"/>
      <c r="E19" s="217"/>
      <c r="F19" s="217"/>
      <c r="G19" s="212"/>
      <c r="H19" s="213"/>
      <c r="I19" s="213"/>
      <c r="J19" s="213"/>
      <c r="K19" s="213"/>
      <c r="L19" s="212"/>
      <c r="M19" s="212"/>
      <c r="N19" s="212"/>
      <c r="O19" s="213"/>
      <c r="P19" s="213"/>
      <c r="Q19" s="213"/>
      <c r="R19" s="213"/>
      <c r="S19" s="212"/>
      <c r="T19" s="212"/>
      <c r="U19" s="213"/>
      <c r="V19" s="213"/>
      <c r="W19" s="172"/>
      <c r="X19" s="172"/>
    </row>
    <row r="20" spans="1:24" ht="12.75">
      <c r="A20" s="1"/>
      <c r="B20" s="1"/>
      <c r="C20" s="1"/>
      <c r="D20" s="1"/>
      <c r="E20" s="218"/>
      <c r="F20" s="2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215"/>
      <c r="F21" s="2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6"/>
      <c r="B22" s="191"/>
      <c r="C22" s="1"/>
      <c r="D22" s="1"/>
      <c r="E22" s="215"/>
      <c r="F22" s="2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218"/>
      <c r="F23" s="2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218"/>
      <c r="F24" s="2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218"/>
      <c r="F25" s="2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218"/>
      <c r="F26" s="2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3"/>
      <c r="B27" s="191"/>
      <c r="C27" s="191"/>
      <c r="D27" s="191"/>
      <c r="E27" s="217"/>
      <c r="F27" s="217"/>
      <c r="G27" s="191"/>
      <c r="H27" s="191"/>
      <c r="I27" s="192"/>
      <c r="J27" s="191"/>
      <c r="K27" s="191"/>
      <c r="L27" s="192"/>
      <c r="M27" s="191"/>
      <c r="N27" s="191"/>
      <c r="O27" s="191"/>
      <c r="P27" s="191"/>
      <c r="Q27" s="191"/>
      <c r="R27" s="191"/>
      <c r="S27" s="192"/>
      <c r="T27" s="192"/>
      <c r="U27" s="191"/>
      <c r="V27" s="191"/>
      <c r="W27" s="1"/>
      <c r="X27" s="1"/>
    </row>
    <row r="28" spans="1:25" ht="12.75">
      <c r="A28" s="13"/>
      <c r="B28" s="191"/>
      <c r="C28" s="191"/>
      <c r="D28" s="191"/>
      <c r="E28" s="217"/>
      <c r="F28" s="217"/>
      <c r="G28" s="191"/>
      <c r="H28" s="191"/>
      <c r="I28" s="192"/>
      <c r="J28" s="191"/>
      <c r="K28" s="191"/>
      <c r="L28" s="192"/>
      <c r="M28" s="191"/>
      <c r="N28" s="191"/>
      <c r="O28" s="191"/>
      <c r="P28" s="191"/>
      <c r="Q28" s="191"/>
      <c r="R28" s="191"/>
      <c r="S28" s="192"/>
      <c r="T28" s="192"/>
      <c r="U28" s="191"/>
      <c r="V28" s="191"/>
      <c r="W28" s="27"/>
      <c r="X28" s="211"/>
      <c r="Y28" s="34"/>
    </row>
    <row r="29" spans="1:25" ht="15.75">
      <c r="A29" s="196"/>
      <c r="B29" s="44"/>
      <c r="C29" s="44"/>
      <c r="D29" s="44"/>
      <c r="E29" s="148"/>
      <c r="F29" s="14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74"/>
      <c r="X29" s="197"/>
      <c r="Y29" s="34"/>
    </row>
    <row r="30" spans="1:25" ht="15.75">
      <c r="A30" s="196"/>
      <c r="B30" s="44"/>
      <c r="C30" s="44"/>
      <c r="D30" s="44"/>
      <c r="E30" s="148"/>
      <c r="F30" s="14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74"/>
      <c r="X30" s="197"/>
      <c r="Y30" s="34"/>
    </row>
    <row r="31" spans="1:25" ht="15.75">
      <c r="A31" s="196"/>
      <c r="B31" s="44"/>
      <c r="C31" s="44"/>
      <c r="D31" s="44"/>
      <c r="E31" s="148"/>
      <c r="F31" s="148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74"/>
      <c r="X31" s="197"/>
      <c r="Y31" s="34"/>
    </row>
    <row r="32" spans="1:25" ht="15.75">
      <c r="A32" s="196"/>
      <c r="B32" s="44"/>
      <c r="C32" s="44"/>
      <c r="D32" s="44"/>
      <c r="E32" s="148"/>
      <c r="F32" s="148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4"/>
      <c r="X32" s="197"/>
      <c r="Y32" s="34"/>
    </row>
    <row r="33" spans="1:25" ht="15.75">
      <c r="A33" s="19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74"/>
      <c r="X33" s="197"/>
      <c r="Y33" s="34"/>
    </row>
    <row r="34" spans="1:25" ht="15.75">
      <c r="A34" s="19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74"/>
      <c r="X34" s="197"/>
      <c r="Y34" s="34"/>
    </row>
    <row r="35" spans="1:25" ht="15.75">
      <c r="A35" s="19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74"/>
      <c r="X35" s="197"/>
      <c r="Y35" s="34"/>
    </row>
    <row r="36" spans="1:25" ht="15.75">
      <c r="A36" s="19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4"/>
      <c r="X36" s="197"/>
      <c r="Y36" s="34"/>
    </row>
    <row r="37" spans="1:25" ht="15.75">
      <c r="A37" s="19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74"/>
      <c r="X37" s="197"/>
      <c r="Y37" s="34"/>
    </row>
    <row r="38" spans="1:25" ht="15.75">
      <c r="A38" s="19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74"/>
      <c r="X38" s="197"/>
      <c r="Y38" s="34"/>
    </row>
    <row r="39" spans="1:25" ht="15.75">
      <c r="A39" s="19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74"/>
      <c r="X39" s="197"/>
      <c r="Y39" s="34"/>
    </row>
    <row r="40" spans="1:25" ht="15.75">
      <c r="A40" s="19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74"/>
      <c r="X40" s="197"/>
      <c r="Y40" s="34"/>
    </row>
    <row r="41" spans="1:25" ht="15.75">
      <c r="A41" s="19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4"/>
      <c r="X41" s="197"/>
      <c r="Y41" s="34"/>
    </row>
    <row r="42" spans="1:24" ht="12.75">
      <c r="A42" s="26"/>
      <c r="B42" s="175"/>
      <c r="C42" s="19"/>
      <c r="D42" s="19"/>
      <c r="E42" s="173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"/>
      <c r="X42" s="1"/>
    </row>
    <row r="43" spans="1:24" ht="12.75">
      <c r="A43" s="26"/>
      <c r="B43" s="175"/>
      <c r="C43" s="19"/>
      <c r="D43" s="19"/>
      <c r="E43" s="17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"/>
      <c r="X43" s="1"/>
    </row>
    <row r="44" spans="1:24" ht="12.75">
      <c r="A44" s="172"/>
      <c r="B44" s="212"/>
      <c r="C44" s="213"/>
      <c r="D44" s="212"/>
      <c r="E44" s="212"/>
      <c r="F44" s="212"/>
      <c r="G44" s="212"/>
      <c r="H44" s="213"/>
      <c r="I44" s="213"/>
      <c r="J44" s="213"/>
      <c r="K44" s="213"/>
      <c r="L44" s="212"/>
      <c r="M44" s="212"/>
      <c r="N44" s="212"/>
      <c r="O44" s="213"/>
      <c r="P44" s="213"/>
      <c r="Q44" s="213"/>
      <c r="R44" s="213"/>
      <c r="S44" s="212"/>
      <c r="T44" s="212"/>
      <c r="U44" s="213"/>
      <c r="V44" s="213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printOptions/>
  <pageMargins left="0.75" right="0.75" top="1" bottom="1" header="0.5" footer="0.5"/>
  <pageSetup fitToHeight="1" fitToWidth="1"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0" sqref="B10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8" t="s">
        <v>85</v>
      </c>
      <c r="B1" s="6"/>
      <c r="C1" s="6"/>
      <c r="D1" s="6"/>
      <c r="E1" s="6"/>
    </row>
    <row r="2" spans="1:5" ht="12.75">
      <c r="A2" s="6"/>
      <c r="B2" s="11"/>
      <c r="C2" s="6"/>
      <c r="D2" s="6"/>
      <c r="E2" s="6"/>
    </row>
    <row r="3" spans="1:5" ht="12.75">
      <c r="A3" s="13"/>
      <c r="B3" s="17" t="s">
        <v>14</v>
      </c>
      <c r="C3" s="63" t="s">
        <v>11</v>
      </c>
      <c r="D3" s="6"/>
      <c r="E3" s="6"/>
    </row>
    <row r="4" spans="1:5" ht="15.75">
      <c r="A4" s="190" t="s">
        <v>135</v>
      </c>
      <c r="B4" s="157" t="s">
        <v>159</v>
      </c>
      <c r="C4" s="63">
        <f>IF(B4="fail",0,50)</f>
        <v>0</v>
      </c>
      <c r="D4" s="6"/>
      <c r="E4" s="6"/>
    </row>
    <row r="5" spans="1:5" ht="15.75">
      <c r="A5" s="190" t="s">
        <v>136</v>
      </c>
      <c r="B5" s="157" t="s">
        <v>158</v>
      </c>
      <c r="C5" s="63">
        <f>IF(B5="fail",0,50)</f>
        <v>50</v>
      </c>
      <c r="D5" s="6"/>
      <c r="E5" s="6"/>
    </row>
    <row r="6" spans="1:5" ht="15.75">
      <c r="A6" s="190"/>
      <c r="B6" s="64"/>
      <c r="C6" s="63"/>
      <c r="D6" s="6"/>
      <c r="E6" s="6"/>
    </row>
    <row r="7" spans="1:5" ht="15.75">
      <c r="A7" s="190"/>
      <c r="B7" s="64"/>
      <c r="C7" s="63"/>
      <c r="D7" s="6"/>
      <c r="E7" s="6"/>
    </row>
    <row r="8" spans="1:5" ht="15.75">
      <c r="A8" s="190"/>
      <c r="B8" s="64"/>
      <c r="C8" s="63"/>
      <c r="D8" s="6"/>
      <c r="E8" s="6"/>
    </row>
    <row r="9" spans="1:5" ht="15.75">
      <c r="A9" s="190"/>
      <c r="B9" s="64"/>
      <c r="C9" s="63"/>
      <c r="D9" s="6"/>
      <c r="E9" s="6"/>
    </row>
    <row r="10" spans="1:5" ht="15.75">
      <c r="A10" s="190"/>
      <c r="B10" s="64"/>
      <c r="C10" s="63"/>
      <c r="D10" s="6"/>
      <c r="E10" s="6"/>
    </row>
    <row r="11" spans="1:5" ht="15.75">
      <c r="A11" s="190"/>
      <c r="B11" s="64"/>
      <c r="C11" s="63"/>
      <c r="D11" s="6"/>
      <c r="E11" s="6"/>
    </row>
    <row r="12" spans="1:5" ht="15.75">
      <c r="A12" s="190"/>
      <c r="B12" s="64"/>
      <c r="C12" s="63"/>
      <c r="D12" s="6"/>
      <c r="E12" s="6"/>
    </row>
    <row r="13" spans="1:5" ht="15.75">
      <c r="A13" s="190"/>
      <c r="B13" s="64"/>
      <c r="C13" s="63"/>
      <c r="D13" s="6"/>
      <c r="E13" s="6"/>
    </row>
    <row r="14" spans="1:5" ht="15.75">
      <c r="A14" s="190"/>
      <c r="B14" s="64"/>
      <c r="C14" s="63"/>
      <c r="D14" s="6"/>
      <c r="E14" s="6"/>
    </row>
    <row r="15" spans="1:5" ht="15.75">
      <c r="A15" s="190"/>
      <c r="B15" s="64"/>
      <c r="C15" s="63"/>
      <c r="D15" s="6"/>
      <c r="E15" s="6"/>
    </row>
    <row r="16" spans="1:3" ht="15.75">
      <c r="A16" s="190"/>
      <c r="B16" s="64"/>
      <c r="C16" s="63"/>
    </row>
    <row r="17" spans="1:3" ht="12.75">
      <c r="A17" s="176"/>
      <c r="B17" s="64"/>
      <c r="C17" s="63"/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K9" sqref="K9"/>
    </sheetView>
  </sheetViews>
  <sheetFormatPr defaultColWidth="9.140625" defaultRowHeight="12.75"/>
  <cols>
    <col min="1" max="1" width="33.28125" style="0" customWidth="1"/>
    <col min="2" max="4" width="10.7109375" style="0" customWidth="1"/>
    <col min="5" max="5" width="10.00390625" style="0" customWidth="1"/>
    <col min="6" max="6" width="11.57421875" style="0" customWidth="1"/>
    <col min="7" max="7" width="7.8515625" style="0" customWidth="1"/>
    <col min="8" max="9" width="9.421875" style="0" customWidth="1"/>
    <col min="10" max="10" width="7.421875" style="0" customWidth="1"/>
    <col min="11" max="11" width="10.00390625" style="0" bestFit="1" customWidth="1"/>
    <col min="12" max="12" width="7.421875" style="0" customWidth="1"/>
    <col min="13" max="13" width="8.8515625" style="0" customWidth="1"/>
    <col min="14" max="14" width="10.57421875" style="0" customWidth="1"/>
    <col min="15" max="15" width="8.28125" style="0" customWidth="1"/>
  </cols>
  <sheetData>
    <row r="1" spans="1:15" ht="18.75">
      <c r="A1" s="50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7"/>
      <c r="O2" s="47"/>
    </row>
    <row r="3" spans="1:15" ht="25.5">
      <c r="A3" s="26"/>
      <c r="B3" s="177" t="s">
        <v>67</v>
      </c>
      <c r="C3" s="177" t="s">
        <v>181</v>
      </c>
      <c r="D3" s="177" t="s">
        <v>180</v>
      </c>
      <c r="E3" s="177" t="s">
        <v>68</v>
      </c>
      <c r="F3" s="177" t="s">
        <v>69</v>
      </c>
      <c r="G3" s="177" t="s">
        <v>179</v>
      </c>
      <c r="H3" s="177" t="s">
        <v>93</v>
      </c>
      <c r="I3" s="177" t="s">
        <v>172</v>
      </c>
      <c r="J3" s="177" t="s">
        <v>70</v>
      </c>
      <c r="K3" s="177" t="s">
        <v>71</v>
      </c>
      <c r="L3" s="177" t="s">
        <v>72</v>
      </c>
      <c r="M3" s="177" t="s">
        <v>182</v>
      </c>
      <c r="N3" s="48" t="s">
        <v>8</v>
      </c>
      <c r="O3" s="51" t="s">
        <v>26</v>
      </c>
    </row>
    <row r="4" spans="1:17" ht="15.75">
      <c r="A4" s="190" t="s">
        <v>135</v>
      </c>
      <c r="B4" s="52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9">
        <f>AVERAGE(B4:M4)</f>
        <v>0</v>
      </c>
      <c r="O4" s="53">
        <f>RANK(N4,$N$4:$N$16)</f>
        <v>2</v>
      </c>
      <c r="Q4">
        <f>COUNTA(B4:M4)</f>
        <v>1</v>
      </c>
    </row>
    <row r="5" spans="1:17" ht="15.75">
      <c r="A5" s="190" t="s">
        <v>136</v>
      </c>
      <c r="B5" s="52">
        <v>37</v>
      </c>
      <c r="C5" s="52">
        <v>40</v>
      </c>
      <c r="D5" s="52"/>
      <c r="E5" s="52"/>
      <c r="F5" s="52">
        <v>41</v>
      </c>
      <c r="G5" s="52">
        <v>37.5</v>
      </c>
      <c r="H5" s="52"/>
      <c r="I5" s="52"/>
      <c r="J5" s="52">
        <v>32</v>
      </c>
      <c r="K5" s="52">
        <v>33</v>
      </c>
      <c r="L5" s="52">
        <v>36.5</v>
      </c>
      <c r="M5" s="52"/>
      <c r="N5" s="49">
        <f>AVERAGE(B5:M5)</f>
        <v>36.714285714285715</v>
      </c>
      <c r="O5" s="53">
        <f>RANK(N5,$N$4:$N$16)</f>
        <v>1</v>
      </c>
      <c r="Q5">
        <f>COUNTA(B5:M5)</f>
        <v>7</v>
      </c>
    </row>
    <row r="6" spans="1:15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9"/>
      <c r="O6" s="53"/>
    </row>
    <row r="7" spans="1:15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9"/>
      <c r="O7" s="53"/>
    </row>
    <row r="8" spans="1:15" ht="15.75">
      <c r="A8" s="19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9"/>
      <c r="O8" s="53"/>
    </row>
    <row r="9" spans="1:15" ht="15.75">
      <c r="A9" s="19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9"/>
      <c r="O9" s="53"/>
    </row>
    <row r="10" spans="1:15" ht="15.75">
      <c r="A10" s="19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53"/>
    </row>
    <row r="11" spans="1:15" ht="15.75">
      <c r="A11" s="19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53"/>
    </row>
    <row r="12" spans="1:15" ht="15.75">
      <c r="A12" s="19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53"/>
    </row>
    <row r="13" spans="1:15" ht="15.75">
      <c r="A13" s="190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53"/>
    </row>
    <row r="14" spans="1:15" ht="15.75">
      <c r="A14" s="19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53"/>
    </row>
    <row r="15" spans="1:15" ht="15.75">
      <c r="A15" s="19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53"/>
    </row>
    <row r="16" spans="1:15" ht="15.75">
      <c r="A16" s="19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53"/>
    </row>
    <row r="17" spans="1:15" ht="12.75">
      <c r="A17" s="2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53"/>
    </row>
    <row r="18" spans="1:15" ht="12.75">
      <c r="A18" s="2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53"/>
    </row>
    <row r="19" spans="2:15" ht="12.75">
      <c r="B19" s="180"/>
      <c r="C19" s="180"/>
      <c r="D19" s="18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2:15" ht="12.75">
      <c r="B21" s="180"/>
      <c r="C21" s="180"/>
      <c r="D21" s="18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33" spans="2:4" ht="12.75">
      <c r="B33" s="183"/>
      <c r="C33" s="183"/>
      <c r="D33" s="183"/>
    </row>
    <row r="41" spans="2:4" ht="12.75">
      <c r="B41" s="183"/>
      <c r="C41" s="183"/>
      <c r="D41" s="183"/>
    </row>
  </sheetData>
  <printOptions/>
  <pageMargins left="0.75" right="0.75" top="1" bottom="1" header="0.5" footer="0.5"/>
  <pageSetup fitToHeight="1" fitToWidth="1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I10" sqref="I10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8" t="s">
        <v>87</v>
      </c>
      <c r="B1" s="6"/>
      <c r="C1" s="6"/>
      <c r="D1" s="6"/>
      <c r="E1" s="6"/>
      <c r="F1" s="6"/>
      <c r="G1" s="6"/>
      <c r="H1" s="6"/>
      <c r="I1" s="10"/>
      <c r="J1" s="6"/>
      <c r="K1" s="6"/>
      <c r="L1" s="6"/>
    </row>
    <row r="2" spans="1:12" ht="12.75">
      <c r="A2" s="42"/>
      <c r="B2" s="6"/>
      <c r="D2" s="10" t="s">
        <v>34</v>
      </c>
      <c r="E2" s="81">
        <f>MAX(D6:D7)</f>
        <v>125.32</v>
      </c>
      <c r="F2" s="6" t="s">
        <v>13</v>
      </c>
      <c r="G2" s="6"/>
      <c r="H2" s="6"/>
      <c r="I2" s="10"/>
      <c r="J2" s="6"/>
      <c r="K2" s="6"/>
      <c r="L2" s="6"/>
    </row>
    <row r="3" spans="1:12" ht="12.75">
      <c r="A3" s="9"/>
      <c r="B3" s="6"/>
      <c r="D3" s="10" t="s">
        <v>35</v>
      </c>
      <c r="E3" s="81">
        <f>MIN(D6:D7)</f>
        <v>57.4</v>
      </c>
      <c r="F3" s="6" t="s">
        <v>13</v>
      </c>
      <c r="G3" s="6"/>
      <c r="H3" s="6"/>
      <c r="I3" s="10"/>
      <c r="J3" s="6"/>
      <c r="K3" s="6"/>
      <c r="L3" s="6"/>
    </row>
    <row r="4" spans="1:12" ht="12.75">
      <c r="A4" s="18"/>
      <c r="B4" s="18"/>
      <c r="C4" s="18"/>
      <c r="D4" s="18"/>
      <c r="E4" s="6"/>
      <c r="F4" s="18"/>
      <c r="G4" s="18"/>
      <c r="H4" s="18"/>
      <c r="I4" s="28"/>
      <c r="J4" s="6"/>
      <c r="K4" s="6"/>
      <c r="L4" s="6"/>
    </row>
    <row r="5" spans="1:12" ht="30.75" customHeight="1">
      <c r="A5" s="92"/>
      <c r="B5" s="43" t="s">
        <v>31</v>
      </c>
      <c r="C5" s="43" t="s">
        <v>32</v>
      </c>
      <c r="D5" s="43" t="s">
        <v>33</v>
      </c>
      <c r="E5" s="43" t="s">
        <v>8</v>
      </c>
      <c r="F5" s="27" t="s">
        <v>26</v>
      </c>
      <c r="G5" s="27"/>
      <c r="H5" s="27"/>
      <c r="I5" s="16"/>
      <c r="J5" s="14"/>
      <c r="K5" s="5"/>
      <c r="L5" s="6"/>
    </row>
    <row r="6" spans="1:12" ht="15.75">
      <c r="A6" s="190" t="s">
        <v>135</v>
      </c>
      <c r="B6" s="184">
        <v>125.32</v>
      </c>
      <c r="C6" s="184">
        <v>227.97</v>
      </c>
      <c r="D6" s="147">
        <f>MIN(B6:C6)</f>
        <v>125.32</v>
      </c>
      <c r="E6" s="68">
        <f>75*(($E$2/D6)^2-1)/(($E$2/$E$3)^2-1)</f>
        <v>0</v>
      </c>
      <c r="F6" s="21">
        <f>RANK(E6,$E$6:$E$7)</f>
        <v>2</v>
      </c>
      <c r="G6" s="58"/>
      <c r="H6" s="58"/>
      <c r="I6" s="30"/>
      <c r="J6" s="31"/>
      <c r="K6" s="21"/>
      <c r="L6" s="6"/>
    </row>
    <row r="7" spans="1:12" ht="15.75">
      <c r="A7" s="190" t="s">
        <v>136</v>
      </c>
      <c r="B7" s="154">
        <v>58.05</v>
      </c>
      <c r="C7" s="154">
        <v>57.4</v>
      </c>
      <c r="D7" s="147">
        <f>MIN(B7:C7)</f>
        <v>57.4</v>
      </c>
      <c r="E7" s="68">
        <f>75*(($E$2/D7)^2-1)/(($E$2/$E$3)^2-1)</f>
        <v>75</v>
      </c>
      <c r="F7" s="21">
        <f>RANK(E7,$E$6:$E$7)</f>
        <v>1</v>
      </c>
      <c r="G7" s="91"/>
      <c r="H7" s="91"/>
      <c r="I7" s="30"/>
      <c r="J7" s="31"/>
      <c r="K7" s="21"/>
      <c r="L7" s="6"/>
    </row>
    <row r="8" spans="1:12" ht="12.75">
      <c r="A8" s="28"/>
      <c r="B8" s="147"/>
      <c r="C8" s="147"/>
      <c r="D8" s="147"/>
      <c r="E8" s="68"/>
      <c r="F8" s="21"/>
      <c r="G8" s="58"/>
      <c r="H8" s="58"/>
      <c r="I8" s="30"/>
      <c r="J8" s="31"/>
      <c r="K8" s="21"/>
      <c r="L8" s="6"/>
    </row>
    <row r="9" spans="1:12" ht="12.75">
      <c r="A9" s="6"/>
      <c r="B9" s="6"/>
      <c r="C9" s="6"/>
      <c r="D9" s="6"/>
      <c r="E9" s="6"/>
      <c r="F9" s="6"/>
      <c r="G9" s="58"/>
      <c r="H9" s="91"/>
      <c r="I9" s="30"/>
      <c r="J9" s="31"/>
      <c r="K9" s="21"/>
      <c r="L9" s="6"/>
    </row>
    <row r="10" spans="2:12" ht="12.75">
      <c r="B10" s="1"/>
      <c r="C10" s="1"/>
      <c r="D10" s="1"/>
      <c r="E10" s="1"/>
      <c r="F10" s="1"/>
      <c r="G10" s="58"/>
      <c r="H10" s="58"/>
      <c r="I10" s="30"/>
      <c r="J10" s="31"/>
      <c r="K10" s="21"/>
      <c r="L10" s="6"/>
    </row>
    <row r="11" spans="1:12" ht="15.75">
      <c r="A11" s="190"/>
      <c r="B11" s="147"/>
      <c r="C11" s="147"/>
      <c r="D11" s="147"/>
      <c r="E11" s="89"/>
      <c r="F11" s="90"/>
      <c r="G11" s="58"/>
      <c r="H11" s="58"/>
      <c r="I11" s="30"/>
      <c r="J11" s="31"/>
      <c r="K11" s="21"/>
      <c r="L11" s="6"/>
    </row>
    <row r="12" spans="1:12" ht="15.75">
      <c r="A12" s="190"/>
      <c r="B12" s="147"/>
      <c r="C12" s="147"/>
      <c r="D12" s="147"/>
      <c r="E12" s="89"/>
      <c r="F12" s="90"/>
      <c r="G12" s="58"/>
      <c r="H12" s="58"/>
      <c r="I12" s="30"/>
      <c r="J12" s="31"/>
      <c r="K12" s="21"/>
      <c r="L12" s="6"/>
    </row>
    <row r="13" spans="1:12" ht="15.75">
      <c r="A13" s="190"/>
      <c r="B13" s="147"/>
      <c r="C13" s="222" t="s">
        <v>164</v>
      </c>
      <c r="D13" s="147"/>
      <c r="E13" s="89"/>
      <c r="F13" s="90"/>
      <c r="G13" s="58"/>
      <c r="H13" s="58"/>
      <c r="I13" s="30"/>
      <c r="J13" s="31"/>
      <c r="K13" s="21"/>
      <c r="L13" s="6"/>
    </row>
    <row r="14" spans="1:12" ht="15.75">
      <c r="A14" s="190"/>
      <c r="B14" s="147"/>
      <c r="C14" s="147"/>
      <c r="D14" s="147"/>
      <c r="E14" s="89"/>
      <c r="F14" s="90"/>
      <c r="G14" s="58"/>
      <c r="H14" s="58"/>
      <c r="I14" s="30"/>
      <c r="J14" s="31"/>
      <c r="K14" s="21"/>
      <c r="L14" s="6"/>
    </row>
    <row r="15" spans="1:12" ht="15.75">
      <c r="A15" s="190"/>
      <c r="B15" s="147"/>
      <c r="C15" s="147"/>
      <c r="D15" s="147"/>
      <c r="E15" s="89"/>
      <c r="F15" s="90"/>
      <c r="G15" s="58"/>
      <c r="H15" s="58"/>
      <c r="I15" s="30"/>
      <c r="J15" s="31"/>
      <c r="K15" s="21"/>
      <c r="L15" s="6"/>
    </row>
    <row r="16" spans="1:12" ht="15.75">
      <c r="A16" s="190"/>
      <c r="B16" s="147"/>
      <c r="C16" s="147"/>
      <c r="D16" s="147"/>
      <c r="E16" s="89"/>
      <c r="F16" s="90"/>
      <c r="G16" s="58"/>
      <c r="H16" s="58"/>
      <c r="I16" s="30"/>
      <c r="J16" s="31"/>
      <c r="K16" s="21"/>
      <c r="L16" s="6"/>
    </row>
    <row r="17" spans="1:12" ht="15.75">
      <c r="A17" s="190"/>
      <c r="B17" s="147"/>
      <c r="C17" s="147"/>
      <c r="D17" s="147"/>
      <c r="E17" s="89"/>
      <c r="F17" s="90"/>
      <c r="G17" s="58"/>
      <c r="H17" s="58"/>
      <c r="I17" s="30"/>
      <c r="J17" s="31"/>
      <c r="K17" s="21"/>
      <c r="L17" s="6"/>
    </row>
    <row r="18" spans="1:12" ht="15.75">
      <c r="A18" s="190"/>
      <c r="B18" s="147"/>
      <c r="C18" s="147"/>
      <c r="D18" s="147"/>
      <c r="E18" s="89"/>
      <c r="F18" s="90"/>
      <c r="G18" s="28"/>
      <c r="H18" s="28"/>
      <c r="I18" s="28"/>
      <c r="J18" s="6"/>
      <c r="K18" s="6"/>
      <c r="L18" s="6"/>
    </row>
    <row r="19" spans="2:12" ht="12.75"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2:12" ht="12.75"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I43" sqref="I43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5" width="14.00390625" style="0" customWidth="1"/>
    <col min="6" max="6" width="18.7109375" style="0" customWidth="1"/>
    <col min="7" max="7" width="16.140625" style="0" customWidth="1"/>
    <col min="8" max="8" width="14.421875" style="0" customWidth="1"/>
    <col min="9" max="9" width="18.00390625" style="0" customWidth="1"/>
    <col min="10" max="10" width="38.7109375" style="0" customWidth="1"/>
  </cols>
  <sheetData>
    <row r="1" spans="1:10" ht="18.75">
      <c r="A1" s="8" t="s">
        <v>88</v>
      </c>
      <c r="B1" s="8"/>
      <c r="C1" s="6"/>
      <c r="D1" s="6"/>
      <c r="E1" s="6"/>
      <c r="F1" s="6"/>
      <c r="G1" s="6"/>
      <c r="H1" s="6"/>
      <c r="I1" s="6"/>
      <c r="J1" s="6"/>
    </row>
    <row r="2" spans="1:10" ht="12.75">
      <c r="A2" s="28"/>
      <c r="B2" s="28"/>
      <c r="C2" s="28"/>
      <c r="D2" s="28"/>
      <c r="E2" s="28"/>
      <c r="F2" s="28"/>
      <c r="G2" s="28"/>
      <c r="H2" s="28"/>
      <c r="I2" s="6"/>
      <c r="J2" s="6"/>
    </row>
    <row r="3" spans="1:10" ht="25.5">
      <c r="A3" s="28"/>
      <c r="B3" s="27" t="s">
        <v>43</v>
      </c>
      <c r="C3" s="27" t="s">
        <v>5</v>
      </c>
      <c r="D3" s="27" t="s">
        <v>60</v>
      </c>
      <c r="E3" s="43" t="s">
        <v>61</v>
      </c>
      <c r="F3" s="27" t="s">
        <v>6</v>
      </c>
      <c r="G3" s="27" t="s">
        <v>7</v>
      </c>
      <c r="H3" s="27" t="s">
        <v>10</v>
      </c>
      <c r="I3" s="5" t="s">
        <v>11</v>
      </c>
      <c r="J3" s="27" t="s">
        <v>129</v>
      </c>
    </row>
    <row r="4" spans="1:10" ht="15.75">
      <c r="A4" s="190" t="s">
        <v>135</v>
      </c>
      <c r="B4" s="156"/>
      <c r="C4" s="66"/>
      <c r="D4" s="66"/>
      <c r="E4" s="66"/>
      <c r="F4" s="66"/>
      <c r="G4" s="66"/>
      <c r="H4" s="66"/>
      <c r="I4" s="65">
        <f>SUM(B4:H4)</f>
        <v>0</v>
      </c>
      <c r="J4" s="6"/>
    </row>
    <row r="5" spans="1:10" ht="15.75">
      <c r="A5" s="190" t="s">
        <v>136</v>
      </c>
      <c r="B5" s="156"/>
      <c r="C5" s="66"/>
      <c r="D5" s="66"/>
      <c r="E5" s="66"/>
      <c r="F5" s="66"/>
      <c r="G5" s="66"/>
      <c r="H5" s="66"/>
      <c r="I5" s="65">
        <f>SUM(B5:H5)</f>
        <v>0</v>
      </c>
      <c r="J5" s="6"/>
    </row>
    <row r="6" spans="1:10" ht="15.75">
      <c r="A6" s="190"/>
      <c r="B6" s="200"/>
      <c r="C6" s="58"/>
      <c r="D6" s="58"/>
      <c r="E6" s="58"/>
      <c r="F6" s="58"/>
      <c r="G6" s="58"/>
      <c r="H6" s="58"/>
      <c r="I6" s="65"/>
      <c r="J6" s="6"/>
    </row>
    <row r="7" spans="1:10" ht="15.75">
      <c r="A7" s="190"/>
      <c r="B7" s="200"/>
      <c r="C7" s="58"/>
      <c r="D7" s="58"/>
      <c r="E7" s="58"/>
      <c r="F7" s="58"/>
      <c r="G7" s="58"/>
      <c r="H7" s="58"/>
      <c r="I7" s="65"/>
      <c r="J7" s="6"/>
    </row>
    <row r="8" spans="1:10" ht="15.75">
      <c r="A8" s="190"/>
      <c r="B8" s="200"/>
      <c r="C8" s="58"/>
      <c r="D8" s="58"/>
      <c r="E8" s="58"/>
      <c r="F8" s="58"/>
      <c r="G8" s="58"/>
      <c r="H8" s="58"/>
      <c r="I8" s="65"/>
      <c r="J8" s="6"/>
    </row>
    <row r="9" spans="1:10" ht="15.75">
      <c r="A9" s="190"/>
      <c r="B9" s="200"/>
      <c r="C9" s="58"/>
      <c r="D9" s="58"/>
      <c r="E9" s="58"/>
      <c r="F9" s="58"/>
      <c r="G9" s="58"/>
      <c r="H9" s="58"/>
      <c r="I9" s="65"/>
      <c r="J9" s="6"/>
    </row>
    <row r="10" spans="1:10" ht="15.75">
      <c r="A10" s="190"/>
      <c r="B10" s="200"/>
      <c r="C10" s="209"/>
      <c r="D10" s="209"/>
      <c r="E10" s="58"/>
      <c r="F10" s="58"/>
      <c r="G10" s="58"/>
      <c r="H10" s="58"/>
      <c r="I10" s="65"/>
      <c r="J10" s="6"/>
    </row>
    <row r="11" spans="1:10" ht="15.75">
      <c r="A11" s="190"/>
      <c r="B11" s="200"/>
      <c r="C11" s="58"/>
      <c r="D11" s="58"/>
      <c r="E11" s="58"/>
      <c r="F11" s="58"/>
      <c r="G11" s="58"/>
      <c r="H11" s="58"/>
      <c r="I11" s="65"/>
      <c r="J11" s="6"/>
    </row>
    <row r="12" spans="1:10" ht="15.75">
      <c r="A12" s="190"/>
      <c r="B12" s="200"/>
      <c r="C12" s="58"/>
      <c r="D12" s="58"/>
      <c r="E12" s="58"/>
      <c r="F12" s="58"/>
      <c r="G12" s="58"/>
      <c r="H12" s="58"/>
      <c r="I12" s="65"/>
      <c r="J12" s="6"/>
    </row>
    <row r="13" spans="1:10" ht="15.75">
      <c r="A13" s="190"/>
      <c r="B13" s="200"/>
      <c r="C13" s="58"/>
      <c r="D13" s="58"/>
      <c r="E13" s="58"/>
      <c r="F13" s="58"/>
      <c r="G13" s="58"/>
      <c r="H13" s="58"/>
      <c r="I13" s="65"/>
      <c r="J13" s="6"/>
    </row>
    <row r="14" spans="1:10" ht="15.75">
      <c r="A14" s="190"/>
      <c r="B14" s="200"/>
      <c r="C14" s="58"/>
      <c r="D14" s="58"/>
      <c r="E14" s="209"/>
      <c r="F14" s="58"/>
      <c r="G14" s="58"/>
      <c r="H14" s="58"/>
      <c r="I14" s="65"/>
      <c r="J14" s="6"/>
    </row>
    <row r="15" spans="1:10" ht="15.75">
      <c r="A15" s="190"/>
      <c r="B15" s="200"/>
      <c r="C15" s="58"/>
      <c r="D15" s="58"/>
      <c r="E15" s="58"/>
      <c r="F15" s="58"/>
      <c r="G15" s="58"/>
      <c r="H15" s="58"/>
      <c r="I15" s="65"/>
      <c r="J15" s="6"/>
    </row>
    <row r="16" spans="1:10" ht="15.75">
      <c r="A16" s="190"/>
      <c r="B16" s="200"/>
      <c r="C16" s="58"/>
      <c r="D16" s="58"/>
      <c r="E16" s="58"/>
      <c r="F16" s="58"/>
      <c r="G16" s="58"/>
      <c r="H16" s="58"/>
      <c r="I16" s="65"/>
      <c r="J16" s="6"/>
    </row>
    <row r="17" spans="1:10" ht="12.75">
      <c r="A17" s="26"/>
      <c r="B17" s="26"/>
      <c r="C17" s="55"/>
      <c r="D17" s="55"/>
      <c r="E17" s="55"/>
      <c r="F17" s="44"/>
      <c r="G17" s="58"/>
      <c r="H17" s="28"/>
      <c r="I17" s="6"/>
      <c r="J17" s="6"/>
    </row>
    <row r="18" spans="1:10" ht="15">
      <c r="A18" s="26"/>
      <c r="B18" s="26"/>
      <c r="C18" s="55"/>
      <c r="D18" s="55"/>
      <c r="E18" s="55"/>
      <c r="F18" s="44"/>
      <c r="G18" s="58"/>
      <c r="H18" s="33"/>
      <c r="I18" s="6"/>
      <c r="J18" s="6"/>
    </row>
    <row r="19" spans="1:10" ht="15">
      <c r="A19" s="26"/>
      <c r="B19" s="26"/>
      <c r="C19" s="55"/>
      <c r="D19" s="55"/>
      <c r="E19" s="55"/>
      <c r="F19" s="44"/>
      <c r="G19" s="58"/>
      <c r="H19" s="33"/>
      <c r="I19" s="6"/>
      <c r="J19" s="6"/>
    </row>
    <row r="20" spans="1:10" ht="15">
      <c r="A20" s="26"/>
      <c r="B20" s="26"/>
      <c r="C20" s="55"/>
      <c r="D20" s="55"/>
      <c r="E20" s="55"/>
      <c r="F20" s="44"/>
      <c r="G20" s="58"/>
      <c r="H20" s="33"/>
      <c r="I20" s="6"/>
      <c r="J20" s="6"/>
    </row>
    <row r="21" spans="1:10" ht="15">
      <c r="A21" s="26"/>
      <c r="B21" s="26"/>
      <c r="C21" s="55"/>
      <c r="D21" s="55"/>
      <c r="E21" s="55"/>
      <c r="F21" s="44"/>
      <c r="G21" s="58"/>
      <c r="H21" s="33"/>
      <c r="I21" s="6"/>
      <c r="J21" s="6"/>
    </row>
    <row r="22" spans="1:10" ht="15">
      <c r="A22" s="26"/>
      <c r="B22" s="26"/>
      <c r="C22" s="55"/>
      <c r="D22" s="55"/>
      <c r="E22" s="55"/>
      <c r="F22" s="44"/>
      <c r="G22" s="58"/>
      <c r="H22" s="33"/>
      <c r="I22" s="6"/>
      <c r="J22" s="6"/>
    </row>
    <row r="23" spans="1:10" ht="15">
      <c r="A23" s="26"/>
      <c r="B23" s="26"/>
      <c r="C23" s="55"/>
      <c r="D23" s="55"/>
      <c r="E23" s="55"/>
      <c r="F23" s="44"/>
      <c r="G23" s="58"/>
      <c r="H23" s="33"/>
      <c r="I23" s="6"/>
      <c r="J23" s="6"/>
    </row>
    <row r="24" spans="1:10" ht="15">
      <c r="A24" s="26"/>
      <c r="B24" s="26"/>
      <c r="C24" s="55"/>
      <c r="D24" s="55"/>
      <c r="E24" s="55"/>
      <c r="F24" s="44"/>
      <c r="G24" s="58"/>
      <c r="H24" s="33"/>
      <c r="I24" s="6"/>
      <c r="J24" s="6"/>
    </row>
    <row r="25" spans="1:10" ht="15">
      <c r="A25" s="26"/>
      <c r="B25" s="26"/>
      <c r="C25" s="55"/>
      <c r="D25" s="55"/>
      <c r="E25" s="55"/>
      <c r="F25" s="44"/>
      <c r="G25" s="58"/>
      <c r="H25" s="33"/>
      <c r="I25" s="6"/>
      <c r="J25" s="6"/>
    </row>
    <row r="26" spans="1:10" ht="15">
      <c r="A26" s="26"/>
      <c r="B26" s="26"/>
      <c r="C26" s="55"/>
      <c r="D26" s="55"/>
      <c r="E26" s="55"/>
      <c r="F26" s="44"/>
      <c r="G26" s="58"/>
      <c r="H26" s="33"/>
      <c r="I26" s="6"/>
      <c r="J26" s="6"/>
    </row>
    <row r="27" spans="1:10" ht="15">
      <c r="A27" s="26"/>
      <c r="B27" s="26"/>
      <c r="C27" s="55"/>
      <c r="D27" s="55"/>
      <c r="E27" s="55"/>
      <c r="F27" s="44"/>
      <c r="G27" s="58"/>
      <c r="H27" s="33"/>
      <c r="I27" s="6"/>
      <c r="J27" s="6"/>
    </row>
    <row r="28" spans="1:10" ht="12.75">
      <c r="A28" s="26"/>
      <c r="B28" s="26"/>
      <c r="C28" s="55"/>
      <c r="D28" s="55"/>
      <c r="E28" s="55"/>
      <c r="F28" s="44"/>
      <c r="G28" s="58"/>
      <c r="H28" s="28"/>
      <c r="I28" s="6"/>
      <c r="J28" s="6"/>
    </row>
    <row r="29" spans="1:10" ht="15">
      <c r="A29" s="26"/>
      <c r="B29" s="26"/>
      <c r="C29" s="55"/>
      <c r="D29" s="55"/>
      <c r="E29" s="55"/>
      <c r="F29" s="44"/>
      <c r="G29" s="58"/>
      <c r="H29" s="33"/>
      <c r="I29" s="6"/>
      <c r="J29" s="6"/>
    </row>
    <row r="30" spans="1:8" ht="12.75">
      <c r="A30" s="26"/>
      <c r="B30" s="26"/>
      <c r="C30" s="56"/>
      <c r="D30" s="56"/>
      <c r="E30" s="56"/>
      <c r="F30" s="44"/>
      <c r="G30" s="58"/>
      <c r="H30" s="1"/>
    </row>
    <row r="31" spans="1:8" ht="12.75">
      <c r="A31" s="1"/>
      <c r="B31" s="1"/>
      <c r="C31" s="1"/>
      <c r="D31" s="1"/>
      <c r="E31" s="1"/>
      <c r="F31" s="28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11.8515625" style="3" customWidth="1"/>
    <col min="16" max="16" width="10.28125" style="0" customWidth="1"/>
    <col min="17" max="17" width="13.28125" style="0" customWidth="1"/>
  </cols>
  <sheetData>
    <row r="1" spans="1:16" ht="18.75">
      <c r="A1" s="8" t="s">
        <v>77</v>
      </c>
      <c r="B1" s="6"/>
      <c r="C1" s="6"/>
      <c r="D1" s="6"/>
      <c r="E1" s="6"/>
      <c r="F1" s="42"/>
      <c r="G1" s="42"/>
      <c r="H1" s="42"/>
      <c r="I1" s="42"/>
      <c r="J1" s="42"/>
      <c r="K1" s="42"/>
      <c r="L1" s="6"/>
      <c r="M1" s="6"/>
      <c r="N1" s="6"/>
      <c r="O1" s="21"/>
      <c r="P1" s="6"/>
    </row>
    <row r="2" spans="1:17" ht="12.75">
      <c r="A2" s="6"/>
      <c r="B2" s="5" t="s">
        <v>18</v>
      </c>
      <c r="C2" s="5" t="s">
        <v>3</v>
      </c>
      <c r="D2" s="6"/>
      <c r="E2" s="11" t="s">
        <v>58</v>
      </c>
      <c r="F2" s="5" t="s">
        <v>143</v>
      </c>
      <c r="G2" s="42"/>
      <c r="H2" s="42"/>
      <c r="I2" s="42"/>
      <c r="J2" s="11" t="s">
        <v>64</v>
      </c>
      <c r="K2" s="5" t="s">
        <v>145</v>
      </c>
      <c r="L2" s="5" t="s">
        <v>45</v>
      </c>
      <c r="M2" s="11" t="s">
        <v>56</v>
      </c>
      <c r="N2" s="6"/>
      <c r="O2" s="5" t="s">
        <v>74</v>
      </c>
      <c r="P2" s="189" t="s">
        <v>76</v>
      </c>
      <c r="Q2" s="29"/>
    </row>
    <row r="3" spans="1:20" ht="12.75">
      <c r="A3" s="6"/>
      <c r="B3" s="5" t="s">
        <v>4</v>
      </c>
      <c r="C3" s="5" t="s">
        <v>57</v>
      </c>
      <c r="D3" s="5" t="s">
        <v>27</v>
      </c>
      <c r="E3" s="5" t="s">
        <v>1</v>
      </c>
      <c r="F3" s="40" t="s">
        <v>144</v>
      </c>
      <c r="G3" s="5" t="s">
        <v>2</v>
      </c>
      <c r="H3" s="5" t="s">
        <v>36</v>
      </c>
      <c r="I3" s="2" t="s">
        <v>37</v>
      </c>
      <c r="J3" s="2" t="s">
        <v>55</v>
      </c>
      <c r="K3" s="2" t="s">
        <v>146</v>
      </c>
      <c r="L3" s="5" t="s">
        <v>46</v>
      </c>
      <c r="M3" s="5" t="s">
        <v>1</v>
      </c>
      <c r="N3" s="5" t="s">
        <v>0</v>
      </c>
      <c r="O3" s="5" t="s">
        <v>75</v>
      </c>
      <c r="T3" s="5"/>
    </row>
    <row r="4" spans="1:20" ht="15.75">
      <c r="A4" s="190" t="s">
        <v>135</v>
      </c>
      <c r="B4" s="59">
        <f>Paper!W4</f>
        <v>70</v>
      </c>
      <c r="C4" s="59">
        <f>Static!AA5</f>
        <v>34.75</v>
      </c>
      <c r="D4" s="59">
        <f>Cost!C7</f>
        <v>0</v>
      </c>
      <c r="E4" s="59">
        <f>'Subjective Handling'!N4</f>
        <v>0</v>
      </c>
      <c r="F4" s="70">
        <f>'Range '!D6</f>
        <v>75</v>
      </c>
      <c r="G4" s="70">
        <f>Oral!T4</f>
        <v>69.38235294117646</v>
      </c>
      <c r="H4" s="70">
        <f>Noise!G5</f>
        <v>0</v>
      </c>
      <c r="I4" s="210">
        <f>Acceleration!E5</f>
        <v>0</v>
      </c>
      <c r="J4" s="210">
        <f>'Shock Input_Rider Comfort'!F6</f>
        <v>75</v>
      </c>
      <c r="K4" s="70">
        <f>'Draw Bar'!D6</f>
        <v>100</v>
      </c>
      <c r="L4" s="59">
        <f>'Cold Start'!C4</f>
        <v>0</v>
      </c>
      <c r="M4" s="59">
        <f>'Objective Handling'!E6</f>
        <v>0</v>
      </c>
      <c r="N4" s="59">
        <f>Penalties!I4</f>
        <v>0</v>
      </c>
      <c r="O4" s="187">
        <v>10</v>
      </c>
      <c r="T4" s="70"/>
    </row>
    <row r="5" spans="1:20" ht="15.75">
      <c r="A5" s="190" t="s">
        <v>136</v>
      </c>
      <c r="B5" s="59">
        <f>Paper!W5</f>
        <v>85.44444444444444</v>
      </c>
      <c r="C5" s="59">
        <f>Static!AA6</f>
        <v>31</v>
      </c>
      <c r="D5" s="59">
        <f>Cost!C8</f>
        <v>50</v>
      </c>
      <c r="E5" s="59">
        <f>'Subjective Handling'!N5</f>
        <v>36.714285714285715</v>
      </c>
      <c r="F5" s="70">
        <f>'Range '!D7</f>
        <v>95</v>
      </c>
      <c r="G5" s="70">
        <f>Oral!T5</f>
        <v>73.11764705882354</v>
      </c>
      <c r="H5" s="70">
        <f>Noise!G6</f>
        <v>150</v>
      </c>
      <c r="I5" s="210">
        <f>Acceleration!E6</f>
        <v>75</v>
      </c>
      <c r="J5" s="210">
        <f>'Shock Input_Rider Comfort'!F7</f>
        <v>0</v>
      </c>
      <c r="K5" s="70">
        <f>'Draw Bar'!D7</f>
        <v>100</v>
      </c>
      <c r="L5" s="59">
        <f>'Cold Start'!C5</f>
        <v>50</v>
      </c>
      <c r="M5" s="59">
        <f>'Objective Handling'!E7</f>
        <v>75</v>
      </c>
      <c r="N5" s="59">
        <f>Penalties!I5</f>
        <v>0</v>
      </c>
      <c r="O5" s="187">
        <v>10</v>
      </c>
      <c r="T5" s="70"/>
    </row>
    <row r="6" spans="1:20" ht="15.75">
      <c r="A6" s="190"/>
      <c r="B6" s="59"/>
      <c r="C6" s="59"/>
      <c r="D6" s="59"/>
      <c r="E6" s="59"/>
      <c r="F6" s="59"/>
      <c r="G6" s="59"/>
      <c r="H6" s="70"/>
      <c r="I6" s="72"/>
      <c r="J6" s="72"/>
      <c r="K6" s="59"/>
      <c r="L6" s="59"/>
      <c r="M6" s="59"/>
      <c r="N6" s="59"/>
      <c r="O6" s="187"/>
      <c r="T6" s="70"/>
    </row>
    <row r="7" spans="1:20" ht="15.75">
      <c r="A7" s="190"/>
      <c r="B7" s="59"/>
      <c r="C7" s="59"/>
      <c r="D7" s="59"/>
      <c r="E7" s="59"/>
      <c r="F7" s="59"/>
      <c r="G7" s="59"/>
      <c r="H7" s="70"/>
      <c r="I7" s="72"/>
      <c r="J7" s="72"/>
      <c r="K7" s="59"/>
      <c r="L7" s="59"/>
      <c r="M7" s="59"/>
      <c r="N7" s="59"/>
      <c r="O7" s="187"/>
      <c r="T7" s="70"/>
    </row>
    <row r="8" spans="1:20" ht="15.75">
      <c r="A8" s="190"/>
      <c r="B8" s="59"/>
      <c r="C8" s="59"/>
      <c r="D8" s="59"/>
      <c r="E8" s="59"/>
      <c r="F8" s="59"/>
      <c r="G8" s="59"/>
      <c r="H8" s="70"/>
      <c r="I8" s="72"/>
      <c r="J8" s="72"/>
      <c r="K8" s="59"/>
      <c r="L8" s="59"/>
      <c r="M8" s="59"/>
      <c r="N8" s="59"/>
      <c r="O8" s="187"/>
      <c r="T8" s="70"/>
    </row>
    <row r="9" spans="1:20" ht="15.75">
      <c r="A9" s="190"/>
      <c r="B9" s="59"/>
      <c r="C9" s="59"/>
      <c r="D9" s="59"/>
      <c r="E9" s="59"/>
      <c r="F9" s="59"/>
      <c r="G9" s="59"/>
      <c r="H9" s="70"/>
      <c r="I9" s="72"/>
      <c r="J9" s="72"/>
      <c r="K9" s="59"/>
      <c r="L9" s="59"/>
      <c r="M9" s="59"/>
      <c r="N9" s="59"/>
      <c r="O9" s="187"/>
      <c r="T9" s="70"/>
    </row>
    <row r="10" spans="1:20" ht="15.75">
      <c r="A10" s="190"/>
      <c r="B10" s="59"/>
      <c r="C10" s="59"/>
      <c r="D10" s="59"/>
      <c r="E10" s="59"/>
      <c r="F10" s="59"/>
      <c r="G10" s="59"/>
      <c r="H10" s="70"/>
      <c r="I10" s="72"/>
      <c r="J10" s="72"/>
      <c r="K10" s="59"/>
      <c r="L10" s="59"/>
      <c r="M10" s="59"/>
      <c r="N10" s="59"/>
      <c r="O10" s="187"/>
      <c r="T10" s="70"/>
    </row>
    <row r="11" spans="1:20" ht="15.75">
      <c r="A11" s="190"/>
      <c r="B11" s="59"/>
      <c r="C11" s="59"/>
      <c r="D11" s="59"/>
      <c r="E11" s="59"/>
      <c r="F11" s="59"/>
      <c r="G11" s="59"/>
      <c r="H11" s="70"/>
      <c r="I11" s="72"/>
      <c r="J11" s="72"/>
      <c r="K11" s="59"/>
      <c r="L11" s="59"/>
      <c r="M11" s="59"/>
      <c r="N11" s="59"/>
      <c r="O11" s="187"/>
      <c r="T11" s="70"/>
    </row>
    <row r="12" spans="1:20" ht="15.75">
      <c r="A12" s="190"/>
      <c r="B12" s="59"/>
      <c r="C12" s="59"/>
      <c r="D12" s="59"/>
      <c r="E12" s="59"/>
      <c r="F12" s="59"/>
      <c r="G12" s="59"/>
      <c r="H12" s="70"/>
      <c r="I12" s="72"/>
      <c r="J12" s="72"/>
      <c r="K12" s="59"/>
      <c r="L12" s="59"/>
      <c r="M12" s="59"/>
      <c r="N12" s="59"/>
      <c r="O12" s="187"/>
      <c r="T12" s="70"/>
    </row>
    <row r="13" spans="1:20" ht="15.75">
      <c r="A13" s="190"/>
      <c r="B13" s="59"/>
      <c r="C13" s="59"/>
      <c r="D13" s="59"/>
      <c r="E13" s="59"/>
      <c r="F13" s="59"/>
      <c r="G13" s="59"/>
      <c r="H13" s="70"/>
      <c r="I13" s="72"/>
      <c r="J13" s="72"/>
      <c r="K13" s="59"/>
      <c r="L13" s="59"/>
      <c r="M13" s="59"/>
      <c r="N13" s="59"/>
      <c r="O13" s="187"/>
      <c r="T13" s="70"/>
    </row>
    <row r="14" spans="1:20" ht="15.75">
      <c r="A14" s="190"/>
      <c r="B14" s="59"/>
      <c r="C14" s="59"/>
      <c r="D14" s="59"/>
      <c r="E14" s="59"/>
      <c r="F14" s="59"/>
      <c r="G14" s="59"/>
      <c r="H14" s="70"/>
      <c r="I14" s="72"/>
      <c r="J14" s="72"/>
      <c r="K14" s="59"/>
      <c r="L14" s="59"/>
      <c r="M14" s="59"/>
      <c r="N14" s="59"/>
      <c r="O14" s="187"/>
      <c r="T14" s="70"/>
    </row>
    <row r="15" spans="1:20" ht="15.75">
      <c r="A15" s="190"/>
      <c r="B15" s="59"/>
      <c r="C15" s="59"/>
      <c r="D15" s="59"/>
      <c r="E15" s="59"/>
      <c r="F15" s="59"/>
      <c r="G15" s="59"/>
      <c r="H15" s="70"/>
      <c r="I15" s="72"/>
      <c r="J15" s="72"/>
      <c r="K15" s="59"/>
      <c r="L15" s="59"/>
      <c r="M15" s="59"/>
      <c r="N15" s="59"/>
      <c r="O15" s="187"/>
      <c r="T15" s="70"/>
    </row>
    <row r="16" spans="1:16" ht="15.75">
      <c r="A16" s="190"/>
      <c r="B16" s="59"/>
      <c r="C16" s="59"/>
      <c r="D16" s="59"/>
      <c r="E16" s="59"/>
      <c r="F16" s="59"/>
      <c r="G16" s="59"/>
      <c r="H16" s="70"/>
      <c r="I16" s="72"/>
      <c r="J16" s="72"/>
      <c r="K16" s="59"/>
      <c r="L16" s="59"/>
      <c r="M16" s="59"/>
      <c r="N16" s="59"/>
      <c r="O16" s="34"/>
      <c r="P16" s="6"/>
    </row>
    <row r="17" spans="1:16" ht="15.75">
      <c r="A17" s="190"/>
      <c r="B17" s="59"/>
      <c r="C17" s="59"/>
      <c r="D17" s="59"/>
      <c r="E17" s="59"/>
      <c r="F17" s="59"/>
      <c r="G17" s="59"/>
      <c r="H17" s="70"/>
      <c r="I17" s="72"/>
      <c r="J17" s="72"/>
      <c r="K17" s="59"/>
      <c r="L17" s="59"/>
      <c r="M17" s="59"/>
      <c r="N17" s="59"/>
      <c r="O17" s="34"/>
      <c r="P17" s="6"/>
    </row>
    <row r="18" spans="1:16" ht="15.75">
      <c r="A18" s="190"/>
      <c r="B18" s="59"/>
      <c r="C18" s="59"/>
      <c r="D18" s="59"/>
      <c r="E18" s="59"/>
      <c r="F18" s="59"/>
      <c r="G18" s="59"/>
      <c r="H18" s="70"/>
      <c r="I18" s="72"/>
      <c r="J18" s="72"/>
      <c r="K18" s="59"/>
      <c r="L18" s="59"/>
      <c r="M18" s="59"/>
      <c r="N18" s="59"/>
      <c r="O18" s="34"/>
      <c r="P18" s="6"/>
    </row>
    <row r="19" spans="1:16" ht="12.75">
      <c r="A19" s="176"/>
      <c r="B19" s="59"/>
      <c r="C19" s="59"/>
      <c r="D19" s="59"/>
      <c r="E19" s="59"/>
      <c r="F19" s="59"/>
      <c r="G19" s="59"/>
      <c r="H19" s="70"/>
      <c r="I19" s="72"/>
      <c r="J19" s="72"/>
      <c r="K19" s="59"/>
      <c r="L19" s="59"/>
      <c r="M19" s="59"/>
      <c r="N19" s="59"/>
      <c r="O19" s="21"/>
      <c r="P19" s="6"/>
    </row>
    <row r="20" spans="13:16" ht="12.75">
      <c r="M20" s="5"/>
      <c r="N20" s="14"/>
      <c r="O20" s="21"/>
      <c r="P20" s="6"/>
    </row>
    <row r="21" spans="1:16" ht="12.75">
      <c r="A21" s="11"/>
      <c r="B21" s="23" t="s">
        <v>16</v>
      </c>
      <c r="C21" s="20" t="s">
        <v>16</v>
      </c>
      <c r="D21" s="38" t="s">
        <v>19</v>
      </c>
      <c r="E21" s="38" t="s">
        <v>47</v>
      </c>
      <c r="F21" s="38" t="s">
        <v>16</v>
      </c>
      <c r="G21" s="37"/>
      <c r="H21" s="37"/>
      <c r="L21" s="60"/>
      <c r="M21" s="39"/>
      <c r="N21" s="10"/>
      <c r="O21" s="21"/>
      <c r="P21" s="6"/>
    </row>
    <row r="22" spans="1:16" ht="12.75">
      <c r="A22" s="6"/>
      <c r="B22" s="23" t="s">
        <v>15</v>
      </c>
      <c r="C22" s="23" t="s">
        <v>18</v>
      </c>
      <c r="D22" s="23" t="s">
        <v>20</v>
      </c>
      <c r="E22" s="23" t="s">
        <v>16</v>
      </c>
      <c r="F22" s="23" t="s">
        <v>21</v>
      </c>
      <c r="G22" s="23" t="s">
        <v>22</v>
      </c>
      <c r="H22" s="23" t="s">
        <v>24</v>
      </c>
      <c r="L22" s="60"/>
      <c r="M22" s="39"/>
      <c r="N22" s="10"/>
      <c r="O22" s="21"/>
      <c r="P22" s="6"/>
    </row>
    <row r="23" spans="1:16" ht="12.75">
      <c r="A23" s="6"/>
      <c r="B23" s="23" t="s">
        <v>17</v>
      </c>
      <c r="C23" s="23" t="s">
        <v>17</v>
      </c>
      <c r="D23" s="23" t="s">
        <v>17</v>
      </c>
      <c r="E23" s="23" t="s">
        <v>59</v>
      </c>
      <c r="F23" s="23" t="s">
        <v>17</v>
      </c>
      <c r="G23" s="23" t="s">
        <v>8</v>
      </c>
      <c r="H23" s="23" t="s">
        <v>23</v>
      </c>
      <c r="L23" s="60"/>
      <c r="M23" s="39"/>
      <c r="N23" s="10"/>
      <c r="O23" s="21"/>
      <c r="P23" s="6"/>
    </row>
    <row r="24" spans="1:16" ht="15.75">
      <c r="A24" s="190" t="s">
        <v>135</v>
      </c>
      <c r="B24" s="39">
        <f>(I4+M4)</f>
        <v>0</v>
      </c>
      <c r="C24" s="39">
        <f>(B4+G4+C4)</f>
        <v>174.13235294117646</v>
      </c>
      <c r="D24" s="143">
        <f>(K4+H4)/Cost!B7</f>
        <v>0.021668472372697724</v>
      </c>
      <c r="E24" s="143">
        <f>E4+J4</f>
        <v>75</v>
      </c>
      <c r="F24" s="143">
        <f>(F4+I4+M4+J4+L4)/Cost!B7</f>
        <v>0.032502708559046585</v>
      </c>
      <c r="G24" s="38">
        <f>SUM(B4:O4)</f>
        <v>434.13235294117646</v>
      </c>
      <c r="H24" s="23">
        <f>RANK(G24,$G$24:$G$36)</f>
        <v>2</v>
      </c>
      <c r="I24" s="39"/>
      <c r="J24" s="23"/>
      <c r="L24" s="60"/>
      <c r="M24" s="39"/>
      <c r="N24" s="10"/>
      <c r="O24" s="21"/>
      <c r="P24" s="6"/>
    </row>
    <row r="25" spans="1:16" ht="15.75">
      <c r="A25" s="190" t="s">
        <v>136</v>
      </c>
      <c r="B25" s="39">
        <f>IF(AND(H5&gt;0,K5&gt;0,I5&gt;0),(I5+M5),"Not Eligible")</f>
        <v>150</v>
      </c>
      <c r="C25" s="39">
        <f>(B5+G5+C5)</f>
        <v>189.562091503268</v>
      </c>
      <c r="D25" s="220">
        <f>(K5+H5)/Cost!B8</f>
        <v>0.11321181931393637</v>
      </c>
      <c r="E25" s="220">
        <f>E5+J5</f>
        <v>36.714285714285715</v>
      </c>
      <c r="F25" s="220">
        <f>(F5+I5+M5+J5+L5)/Cost!B8</f>
        <v>0.13358994679044492</v>
      </c>
      <c r="G25" s="38">
        <f>SUM(B5:O5)</f>
        <v>831.2763772175538</v>
      </c>
      <c r="H25" s="23">
        <f>RANK(G25,$G$24:$G$36)</f>
        <v>1</v>
      </c>
      <c r="J25" s="23"/>
      <c r="L25" s="60"/>
      <c r="M25" s="39"/>
      <c r="N25" s="10"/>
      <c r="O25" s="21"/>
      <c r="P25" s="6"/>
    </row>
    <row r="26" spans="1:16" ht="15.75">
      <c r="A26" s="190"/>
      <c r="B26" s="39"/>
      <c r="C26" s="39"/>
      <c r="D26" s="221"/>
      <c r="E26" s="221"/>
      <c r="F26" s="221"/>
      <c r="G26" s="38"/>
      <c r="H26" s="23"/>
      <c r="J26" s="23"/>
      <c r="L26" s="60"/>
      <c r="M26" s="39"/>
      <c r="N26" s="10"/>
      <c r="O26" s="21"/>
      <c r="P26" s="6"/>
    </row>
    <row r="27" spans="1:16" ht="15.75">
      <c r="A27" s="190" t="s">
        <v>163</v>
      </c>
      <c r="B27" s="39"/>
      <c r="C27" s="39"/>
      <c r="D27" s="143">
        <f>MAX(D24:D25)</f>
        <v>0.11321181931393637</v>
      </c>
      <c r="E27" s="143">
        <f>MAX(E24:E25)</f>
        <v>75</v>
      </c>
      <c r="F27" s="143">
        <f>MAX(F24:F25)</f>
        <v>0.13358994679044492</v>
      </c>
      <c r="G27" s="38"/>
      <c r="H27" s="23"/>
      <c r="J27" s="23"/>
      <c r="L27" s="60"/>
      <c r="M27" s="39"/>
      <c r="N27" s="10"/>
      <c r="O27" s="21"/>
      <c r="P27" s="6"/>
    </row>
    <row r="28" spans="1:16" ht="15.75">
      <c r="A28" s="190"/>
      <c r="B28" s="39"/>
      <c r="C28" s="39"/>
      <c r="D28" s="143"/>
      <c r="E28" s="143"/>
      <c r="F28" s="143"/>
      <c r="G28" s="38"/>
      <c r="H28" s="23"/>
      <c r="J28" s="23"/>
      <c r="L28" s="60"/>
      <c r="M28" s="39"/>
      <c r="N28" s="10"/>
      <c r="O28" s="21"/>
      <c r="P28" s="6"/>
    </row>
    <row r="29" spans="1:16" ht="15.75">
      <c r="A29" s="190"/>
      <c r="B29" s="39"/>
      <c r="C29" s="39"/>
      <c r="D29" s="143"/>
      <c r="E29" s="143"/>
      <c r="F29" s="143"/>
      <c r="G29" s="38"/>
      <c r="H29" s="23"/>
      <c r="J29" s="23"/>
      <c r="L29" s="60"/>
      <c r="M29" s="39"/>
      <c r="N29" s="10"/>
      <c r="O29" s="21"/>
      <c r="P29" s="6"/>
    </row>
    <row r="30" spans="1:16" ht="15.75">
      <c r="A30" s="190"/>
      <c r="B30" s="39"/>
      <c r="C30" s="39"/>
      <c r="D30" s="143"/>
      <c r="E30" s="143"/>
      <c r="F30" s="143"/>
      <c r="G30" s="38"/>
      <c r="H30" s="23"/>
      <c r="J30" s="23"/>
      <c r="L30" s="60"/>
      <c r="M30" s="39"/>
      <c r="N30" s="10"/>
      <c r="O30" s="21"/>
      <c r="P30" s="6"/>
    </row>
    <row r="31" spans="1:16" ht="15.75">
      <c r="A31" s="190"/>
      <c r="B31" s="39"/>
      <c r="C31" s="39"/>
      <c r="D31" s="143"/>
      <c r="E31" s="143"/>
      <c r="F31" s="143"/>
      <c r="G31" s="38"/>
      <c r="H31" s="23"/>
      <c r="J31" s="23"/>
      <c r="L31" s="60"/>
      <c r="M31" s="39"/>
      <c r="N31" s="10"/>
      <c r="O31" s="21"/>
      <c r="P31" s="6"/>
    </row>
    <row r="32" spans="1:16" ht="15.75">
      <c r="A32" s="190"/>
      <c r="B32" s="39"/>
      <c r="C32" s="39"/>
      <c r="D32" s="143"/>
      <c r="E32" s="143"/>
      <c r="F32" s="143"/>
      <c r="G32" s="38"/>
      <c r="H32" s="23"/>
      <c r="J32" s="23"/>
      <c r="L32" s="60"/>
      <c r="M32" s="39"/>
      <c r="N32" s="10"/>
      <c r="O32" s="21"/>
      <c r="P32" s="6"/>
    </row>
    <row r="33" spans="1:16" ht="12.75">
      <c r="A33" s="93" t="s">
        <v>39</v>
      </c>
      <c r="B33" s="96" t="str">
        <f>A25</f>
        <v>#23 Utah State University</v>
      </c>
      <c r="C33" s="39"/>
      <c r="D33" s="143"/>
      <c r="E33" s="143"/>
      <c r="F33" s="143"/>
      <c r="G33" s="38"/>
      <c r="H33" s="23"/>
      <c r="J33" s="23"/>
      <c r="L33" s="32"/>
      <c r="M33" s="21"/>
      <c r="N33" s="10"/>
      <c r="O33" s="21"/>
      <c r="P33" s="6"/>
    </row>
    <row r="34" spans="1:16" s="79" customFormat="1" ht="12.75">
      <c r="A34" s="93" t="s">
        <v>38</v>
      </c>
      <c r="B34" s="96" t="str">
        <f>A24</f>
        <v>#21 McGill University</v>
      </c>
      <c r="C34" s="39"/>
      <c r="D34" s="143"/>
      <c r="E34" s="143"/>
      <c r="F34" s="143"/>
      <c r="G34" s="38"/>
      <c r="H34" s="23"/>
      <c r="I34" s="80"/>
      <c r="J34" s="23"/>
      <c r="K34" s="80"/>
      <c r="L34" s="80"/>
      <c r="M34" s="80"/>
      <c r="N34" s="80"/>
      <c r="O34" s="186"/>
      <c r="P34" s="42"/>
    </row>
    <row r="35" spans="1:16" s="79" customFormat="1" ht="12.75">
      <c r="A35" s="93"/>
      <c r="B35" s="39"/>
      <c r="C35" s="39"/>
      <c r="D35" s="143"/>
      <c r="E35" s="143"/>
      <c r="F35" s="143"/>
      <c r="G35" s="38"/>
      <c r="H35" s="23"/>
      <c r="I35" s="80"/>
      <c r="J35" s="23"/>
      <c r="K35" s="80"/>
      <c r="L35" s="80"/>
      <c r="M35" s="80"/>
      <c r="N35" s="80"/>
      <c r="O35" s="186"/>
      <c r="P35" s="42"/>
    </row>
    <row r="36" spans="1:16" s="79" customFormat="1" ht="12.75">
      <c r="A36" s="93"/>
      <c r="B36" s="39"/>
      <c r="C36" s="39"/>
      <c r="D36" s="143"/>
      <c r="E36" s="143"/>
      <c r="F36" s="143"/>
      <c r="G36" s="38"/>
      <c r="H36" s="23"/>
      <c r="I36" s="80"/>
      <c r="J36" s="23"/>
      <c r="K36" s="80"/>
      <c r="L36" s="80"/>
      <c r="M36" s="80"/>
      <c r="N36" s="80"/>
      <c r="O36" s="186"/>
      <c r="P36" s="42"/>
    </row>
    <row r="37" spans="1:16" s="79" customFormat="1" ht="12.75">
      <c r="A37" s="93"/>
      <c r="B37" s="39"/>
      <c r="C37" s="39"/>
      <c r="D37" s="143"/>
      <c r="E37" s="143"/>
      <c r="F37" s="143"/>
      <c r="G37" s="38"/>
      <c r="H37" s="23"/>
      <c r="I37" s="80"/>
      <c r="J37" s="23"/>
      <c r="K37" s="80"/>
      <c r="L37" s="80"/>
      <c r="M37" s="80"/>
      <c r="N37" s="80"/>
      <c r="O37" s="186"/>
      <c r="P37" s="42"/>
    </row>
    <row r="38" spans="1:16" s="79" customFormat="1" ht="12.75">
      <c r="A38" s="93"/>
      <c r="B38" s="39"/>
      <c r="C38" s="39"/>
      <c r="D38" s="143"/>
      <c r="E38" s="143"/>
      <c r="F38" s="143"/>
      <c r="G38" s="38"/>
      <c r="H38" s="23"/>
      <c r="I38" s="80"/>
      <c r="J38" s="23"/>
      <c r="K38" s="80"/>
      <c r="L38" s="80"/>
      <c r="M38" s="80"/>
      <c r="N38" s="80"/>
      <c r="O38" s="186"/>
      <c r="P38" s="42"/>
    </row>
    <row r="39" spans="1:16" s="79" customFormat="1" ht="12.75">
      <c r="A39" s="93"/>
      <c r="B39" s="39"/>
      <c r="C39" s="39"/>
      <c r="G39" s="38"/>
      <c r="H39" s="23"/>
      <c r="I39" s="80"/>
      <c r="J39" s="23"/>
      <c r="K39" s="80"/>
      <c r="L39" s="80"/>
      <c r="M39" s="80"/>
      <c r="N39" s="80"/>
      <c r="O39" s="186"/>
      <c r="P39" s="42"/>
    </row>
    <row r="40" spans="1:16" s="79" customFormat="1" ht="12.75">
      <c r="A40" s="93"/>
      <c r="F40" s="95"/>
      <c r="G40" s="41"/>
      <c r="H40" s="80"/>
      <c r="I40" s="80"/>
      <c r="J40" s="80"/>
      <c r="K40" s="80"/>
      <c r="L40" s="80"/>
      <c r="M40" s="80"/>
      <c r="N40" s="80"/>
      <c r="O40" s="186"/>
      <c r="P40" s="42"/>
    </row>
    <row r="41" spans="1:16" s="79" customFormat="1" ht="12.75">
      <c r="A41" s="93" t="s">
        <v>25</v>
      </c>
      <c r="B41" s="185" t="str">
        <f>A25</f>
        <v>#23 Utah State University</v>
      </c>
      <c r="C41" s="94"/>
      <c r="D41" s="94"/>
      <c r="E41" s="94"/>
      <c r="F41" s="95"/>
      <c r="G41" s="41"/>
      <c r="H41" s="80"/>
      <c r="I41" s="42"/>
      <c r="J41" s="42"/>
      <c r="K41" s="42"/>
      <c r="L41" s="42"/>
      <c r="M41" s="42"/>
      <c r="N41" s="42"/>
      <c r="O41" s="186"/>
      <c r="P41" s="42"/>
    </row>
    <row r="42" spans="1:16" s="79" customFormat="1" ht="12.75">
      <c r="A42" s="93"/>
      <c r="B42" s="7"/>
      <c r="C42" s="94"/>
      <c r="D42" s="94"/>
      <c r="E42" s="94"/>
      <c r="F42" s="95"/>
      <c r="G42" s="41"/>
      <c r="H42" s="80"/>
      <c r="I42" s="42"/>
      <c r="J42" s="42"/>
      <c r="K42" s="42"/>
      <c r="L42" s="42"/>
      <c r="M42" s="42"/>
      <c r="N42" s="42"/>
      <c r="O42" s="186"/>
      <c r="P42" s="42"/>
    </row>
    <row r="43" spans="1:16" s="79" customFormat="1" ht="12.75">
      <c r="A43" s="93"/>
      <c r="B43" s="7"/>
      <c r="C43" s="94"/>
      <c r="D43" s="94"/>
      <c r="E43" s="94"/>
      <c r="F43" s="95"/>
      <c r="G43" s="41"/>
      <c r="H43" s="80"/>
      <c r="I43" s="42"/>
      <c r="J43" s="42"/>
      <c r="K43" s="42"/>
      <c r="L43" s="42"/>
      <c r="M43" s="42"/>
      <c r="N43" s="42"/>
      <c r="O43" s="186"/>
      <c r="P43" s="42"/>
    </row>
    <row r="44" spans="1:16" s="79" customFormat="1" ht="12.75">
      <c r="A44" s="93"/>
      <c r="B44" s="7"/>
      <c r="C44" s="94"/>
      <c r="D44" s="94"/>
      <c r="E44" s="94"/>
      <c r="F44" s="42"/>
      <c r="G44" s="42"/>
      <c r="H44" s="42"/>
      <c r="I44" s="42"/>
      <c r="J44" s="42"/>
      <c r="K44" s="42"/>
      <c r="L44" s="42"/>
      <c r="M44" s="42"/>
      <c r="N44" s="42"/>
      <c r="O44" s="186"/>
      <c r="P44" s="42"/>
    </row>
    <row r="45" spans="1:16" s="79" customFormat="1" ht="12.75">
      <c r="A45" s="93"/>
      <c r="B45" s="7"/>
      <c r="C45" s="94"/>
      <c r="D45" s="94"/>
      <c r="E45" s="94"/>
      <c r="F45" s="42"/>
      <c r="G45" s="42"/>
      <c r="H45" s="42"/>
      <c r="I45" s="42"/>
      <c r="J45" s="42"/>
      <c r="K45" s="42"/>
      <c r="L45" s="42"/>
      <c r="M45" s="42"/>
      <c r="N45" s="42"/>
      <c r="O45" s="186"/>
      <c r="P45" s="42"/>
    </row>
    <row r="46" spans="1:16" s="79" customFormat="1" ht="12.75">
      <c r="A46" s="93" t="s">
        <v>44</v>
      </c>
      <c r="B46" s="7" t="str">
        <f>A25</f>
        <v>#23 Utah State University</v>
      </c>
      <c r="C46" s="96"/>
      <c r="D46" s="94"/>
      <c r="E46" s="94"/>
      <c r="F46" s="42"/>
      <c r="G46" s="42"/>
      <c r="H46" s="42"/>
      <c r="I46" s="42"/>
      <c r="J46" s="42"/>
      <c r="K46" s="42"/>
      <c r="L46" s="42"/>
      <c r="M46" s="42"/>
      <c r="N46" s="42"/>
      <c r="O46" s="186"/>
      <c r="P46" s="42"/>
    </row>
    <row r="47" spans="1:16" s="79" customFormat="1" ht="12.75">
      <c r="A47" s="93"/>
      <c r="B47" s="7"/>
      <c r="C47" s="96"/>
      <c r="D47" s="94"/>
      <c r="E47" s="94"/>
      <c r="F47" s="42"/>
      <c r="G47" s="42"/>
      <c r="H47" s="42"/>
      <c r="I47" s="42"/>
      <c r="J47" s="42"/>
      <c r="K47" s="42"/>
      <c r="L47" s="42"/>
      <c r="M47" s="42"/>
      <c r="N47" s="42"/>
      <c r="O47" s="186"/>
      <c r="P47" s="42"/>
    </row>
    <row r="48" spans="1:16" s="79" customFormat="1" ht="12.75">
      <c r="A48" s="93"/>
      <c r="B48" s="7"/>
      <c r="C48" s="97"/>
      <c r="D48" s="97"/>
      <c r="E48" s="97"/>
      <c r="F48" s="42"/>
      <c r="G48" s="42"/>
      <c r="H48" s="42"/>
      <c r="I48" s="42"/>
      <c r="J48" s="42"/>
      <c r="K48" s="42"/>
      <c r="L48" s="42"/>
      <c r="M48" s="42"/>
      <c r="N48" s="42"/>
      <c r="O48" s="186"/>
      <c r="P48" s="42"/>
    </row>
    <row r="49" spans="2:16" s="79" customFormat="1" ht="12.75">
      <c r="B49" s="7"/>
      <c r="C49" s="97"/>
      <c r="D49" s="97"/>
      <c r="E49" s="97"/>
      <c r="F49" s="42"/>
      <c r="G49" s="42"/>
      <c r="H49" s="42"/>
      <c r="I49" s="42"/>
      <c r="J49" s="42"/>
      <c r="K49" s="42"/>
      <c r="L49" s="42"/>
      <c r="M49" s="42"/>
      <c r="N49" s="42"/>
      <c r="O49" s="186"/>
      <c r="P49" s="42"/>
    </row>
    <row r="50" spans="2:16" s="79" customFormat="1" ht="12.75">
      <c r="B50" s="7"/>
      <c r="C50" s="97"/>
      <c r="D50" s="97"/>
      <c r="E50" s="97"/>
      <c r="F50" s="42"/>
      <c r="G50" s="42"/>
      <c r="H50" s="42"/>
      <c r="I50" s="42"/>
      <c r="J50" s="42"/>
      <c r="K50" s="42"/>
      <c r="L50" s="42"/>
      <c r="M50" s="42"/>
      <c r="N50" s="42"/>
      <c r="O50" s="186"/>
      <c r="P50" s="42"/>
    </row>
    <row r="51" spans="2:16" s="79" customFormat="1" ht="12.75">
      <c r="B51" s="7"/>
      <c r="C51" s="97"/>
      <c r="D51" s="97"/>
      <c r="E51" s="97"/>
      <c r="F51" s="42"/>
      <c r="G51" s="42"/>
      <c r="H51" s="42"/>
      <c r="I51" s="42"/>
      <c r="J51" s="42"/>
      <c r="K51" s="42"/>
      <c r="L51" s="42"/>
      <c r="M51" s="42"/>
      <c r="N51" s="42"/>
      <c r="O51" s="186"/>
      <c r="P51" s="42"/>
    </row>
    <row r="52" spans="2:16" ht="12.75">
      <c r="B52" s="7"/>
      <c r="C52" s="97"/>
      <c r="D52" s="97"/>
      <c r="E52" s="97"/>
      <c r="F52" s="42"/>
      <c r="G52" s="42"/>
      <c r="H52" s="42"/>
      <c r="I52" s="6"/>
      <c r="J52" s="6"/>
      <c r="K52" s="6"/>
      <c r="L52" s="6"/>
      <c r="M52" s="6"/>
      <c r="N52" s="6"/>
      <c r="O52" s="21"/>
      <c r="P52" s="6"/>
    </row>
    <row r="53" spans="2:8" ht="12.75">
      <c r="B53" s="7"/>
      <c r="C53" s="97"/>
      <c r="D53" s="97"/>
      <c r="E53" s="25"/>
      <c r="F53" s="42"/>
      <c r="G53" s="42"/>
      <c r="H53" s="42"/>
    </row>
    <row r="54" spans="2:8" ht="12.75">
      <c r="B54" s="7"/>
      <c r="C54" s="97"/>
      <c r="D54" s="97"/>
      <c r="E54" s="97"/>
      <c r="F54" s="6"/>
      <c r="G54" s="6"/>
      <c r="H54" s="6"/>
    </row>
    <row r="55" spans="2:5" ht="12.75">
      <c r="B55" s="7"/>
      <c r="C55" s="97"/>
      <c r="D55" s="97"/>
      <c r="E55" s="97"/>
    </row>
    <row r="56" spans="2:5" ht="12.75">
      <c r="B56" s="7"/>
      <c r="C56" s="97"/>
      <c r="D56" s="97"/>
      <c r="E56" s="97"/>
    </row>
  </sheetData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C12" sqref="C12"/>
    </sheetView>
  </sheetViews>
  <sheetFormatPr defaultColWidth="9.140625" defaultRowHeight="12.75"/>
  <cols>
    <col min="1" max="1" width="26.00390625" style="0" customWidth="1"/>
    <col min="2" max="5" width="10.28125" style="0" customWidth="1"/>
    <col min="17" max="17" width="10.8515625" style="0" customWidth="1"/>
  </cols>
  <sheetData>
    <row r="1" spans="1:21" ht="18.75">
      <c r="A1" s="50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7"/>
    </row>
    <row r="3" spans="1:6" ht="15.75">
      <c r="A3" s="190"/>
      <c r="B3" s="177" t="s">
        <v>175</v>
      </c>
      <c r="C3" s="177" t="s">
        <v>176</v>
      </c>
      <c r="D3" s="177" t="s">
        <v>177</v>
      </c>
      <c r="E3" s="48" t="s">
        <v>22</v>
      </c>
      <c r="F3" s="51"/>
    </row>
    <row r="4" spans="1:6" ht="15.75">
      <c r="A4" s="190" t="s">
        <v>135</v>
      </c>
      <c r="B4" s="52">
        <v>99</v>
      </c>
      <c r="C4" s="52">
        <v>96</v>
      </c>
      <c r="D4" s="52">
        <v>326</v>
      </c>
      <c r="E4" s="223">
        <f>SUM(B4:D4)</f>
        <v>521</v>
      </c>
      <c r="F4" s="53"/>
    </row>
    <row r="5" spans="1:6" ht="15.75">
      <c r="A5" s="190" t="s">
        <v>136</v>
      </c>
      <c r="B5" s="52">
        <v>115</v>
      </c>
      <c r="C5" s="52">
        <v>106</v>
      </c>
      <c r="D5" s="52">
        <v>725</v>
      </c>
      <c r="E5" s="223">
        <f>SUM(B5:D5)</f>
        <v>946</v>
      </c>
      <c r="F5" s="5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75" zoomScaleNormal="75" workbookViewId="0" topLeftCell="A1">
      <selection activeCell="AD8" sqref="AD8"/>
    </sheetView>
  </sheetViews>
  <sheetFormatPr defaultColWidth="9.140625" defaultRowHeight="12.75"/>
  <cols>
    <col min="1" max="1" width="35.00390625" style="0" customWidth="1"/>
    <col min="2" max="26" width="8.7109375" style="0" customWidth="1"/>
  </cols>
  <sheetData>
    <row r="1" spans="1:28" ht="18.75">
      <c r="A1" s="8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170" t="s">
        <v>51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6"/>
      <c r="AB2" s="6"/>
    </row>
    <row r="3" spans="1:28" ht="12.75">
      <c r="A3" s="6"/>
      <c r="B3" s="191" t="s">
        <v>183</v>
      </c>
      <c r="C3" s="191" t="s">
        <v>201</v>
      </c>
      <c r="D3" s="191" t="s">
        <v>214</v>
      </c>
      <c r="E3" s="192" t="s">
        <v>215</v>
      </c>
      <c r="F3" s="192" t="s">
        <v>184</v>
      </c>
      <c r="G3" s="191" t="s">
        <v>185</v>
      </c>
      <c r="H3" s="191"/>
      <c r="I3" s="192" t="s">
        <v>194</v>
      </c>
      <c r="J3" s="191" t="s">
        <v>200</v>
      </c>
      <c r="K3" s="191" t="s">
        <v>185</v>
      </c>
      <c r="L3" s="192" t="s">
        <v>186</v>
      </c>
      <c r="M3" s="191" t="s">
        <v>207</v>
      </c>
      <c r="N3" s="191" t="s">
        <v>187</v>
      </c>
      <c r="O3" s="191" t="s">
        <v>199</v>
      </c>
      <c r="P3" s="191" t="s">
        <v>123</v>
      </c>
      <c r="Q3" s="191"/>
      <c r="R3" s="191"/>
      <c r="S3" s="192" t="s">
        <v>209</v>
      </c>
      <c r="T3" s="192" t="s">
        <v>127</v>
      </c>
      <c r="U3" s="191" t="s">
        <v>184</v>
      </c>
      <c r="V3" s="191" t="s">
        <v>183</v>
      </c>
      <c r="W3" s="191" t="s">
        <v>188</v>
      </c>
      <c r="X3" s="191" t="s">
        <v>187</v>
      </c>
      <c r="Y3" s="179" t="s">
        <v>205</v>
      </c>
      <c r="Z3" s="191"/>
      <c r="AA3" s="6"/>
      <c r="AB3" s="6"/>
    </row>
    <row r="4" spans="1:28" ht="12.75">
      <c r="A4" s="28"/>
      <c r="B4" s="191" t="s">
        <v>189</v>
      </c>
      <c r="C4" s="191" t="s">
        <v>202</v>
      </c>
      <c r="D4" s="191" t="s">
        <v>190</v>
      </c>
      <c r="E4" s="192" t="s">
        <v>191</v>
      </c>
      <c r="F4" s="192" t="s">
        <v>192</v>
      </c>
      <c r="G4" s="191" t="s">
        <v>193</v>
      </c>
      <c r="H4" s="191" t="s">
        <v>173</v>
      </c>
      <c r="I4" s="179" t="s">
        <v>216</v>
      </c>
      <c r="J4" s="191" t="s">
        <v>195</v>
      </c>
      <c r="K4" s="191" t="s">
        <v>96</v>
      </c>
      <c r="L4" s="192" t="s">
        <v>211</v>
      </c>
      <c r="M4" s="191" t="s">
        <v>204</v>
      </c>
      <c r="N4" s="191" t="s">
        <v>196</v>
      </c>
      <c r="O4" s="191" t="s">
        <v>97</v>
      </c>
      <c r="P4" s="191" t="s">
        <v>103</v>
      </c>
      <c r="Q4" s="191" t="s">
        <v>203</v>
      </c>
      <c r="R4" s="191" t="s">
        <v>208</v>
      </c>
      <c r="S4" s="192" t="s">
        <v>92</v>
      </c>
      <c r="T4" s="192" t="s">
        <v>107</v>
      </c>
      <c r="U4" s="191" t="s">
        <v>212</v>
      </c>
      <c r="V4" s="191" t="s">
        <v>197</v>
      </c>
      <c r="W4" s="191" t="s">
        <v>198</v>
      </c>
      <c r="X4" s="191" t="s">
        <v>210</v>
      </c>
      <c r="Y4" s="179" t="s">
        <v>206</v>
      </c>
      <c r="Z4" s="191" t="s">
        <v>182</v>
      </c>
      <c r="AA4" s="27" t="s">
        <v>8</v>
      </c>
      <c r="AB4" s="23" t="s">
        <v>26</v>
      </c>
    </row>
    <row r="5" spans="1:30" ht="15.75">
      <c r="A5" s="190" t="s">
        <v>135</v>
      </c>
      <c r="B5" s="52"/>
      <c r="C5" s="52">
        <v>37.5</v>
      </c>
      <c r="D5" s="52"/>
      <c r="E5" s="52"/>
      <c r="F5" s="52"/>
      <c r="G5" s="52">
        <v>32.5</v>
      </c>
      <c r="H5" s="52"/>
      <c r="I5" s="52">
        <v>35</v>
      </c>
      <c r="J5" s="52">
        <v>28</v>
      </c>
      <c r="K5" s="52"/>
      <c r="L5" s="52"/>
      <c r="M5" s="52"/>
      <c r="N5" s="52"/>
      <c r="O5" s="52">
        <v>39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224">
        <v>36.5</v>
      </c>
      <c r="AA5" s="74">
        <f>AVERAGE(B5:Z5)</f>
        <v>34.75</v>
      </c>
      <c r="AB5" s="32">
        <f>RANK(AA5,$AA$5:$AA$17)</f>
        <v>1</v>
      </c>
      <c r="AD5">
        <f>COUNTA(B5:Z5)</f>
        <v>6</v>
      </c>
    </row>
    <row r="6" spans="1:30" ht="15.75">
      <c r="A6" s="190" t="s">
        <v>136</v>
      </c>
      <c r="B6" s="52"/>
      <c r="C6" s="52" t="s">
        <v>213</v>
      </c>
      <c r="D6" s="52"/>
      <c r="E6" s="52"/>
      <c r="F6" s="52"/>
      <c r="G6" s="52">
        <v>37.5</v>
      </c>
      <c r="H6" s="52"/>
      <c r="I6" s="52">
        <v>25.5</v>
      </c>
      <c r="J6" s="52">
        <v>34</v>
      </c>
      <c r="K6" s="52"/>
      <c r="L6" s="52"/>
      <c r="M6" s="52"/>
      <c r="N6" s="52"/>
      <c r="O6" s="52">
        <v>29</v>
      </c>
      <c r="P6" s="52"/>
      <c r="Q6" s="52"/>
      <c r="R6" s="52"/>
      <c r="S6" s="52"/>
      <c r="T6" s="52"/>
      <c r="U6" s="52"/>
      <c r="V6" s="52">
        <v>31</v>
      </c>
      <c r="W6" s="52">
        <v>25</v>
      </c>
      <c r="X6" s="52"/>
      <c r="Y6" s="52"/>
      <c r="Z6" s="52">
        <v>35</v>
      </c>
      <c r="AA6" s="74">
        <f>AVERAGE(B6:Z6)</f>
        <v>31</v>
      </c>
      <c r="AB6" s="32">
        <f>RANK(AA6,$AA$5:$AA$17)</f>
        <v>2</v>
      </c>
      <c r="AD6">
        <f>COUNTA(B6:Z6)</f>
        <v>8</v>
      </c>
    </row>
    <row r="7" spans="1:30" ht="15.75">
      <c r="A7" s="196"/>
      <c r="B7" s="191"/>
      <c r="C7" s="191"/>
      <c r="D7" s="191"/>
      <c r="E7" s="192"/>
      <c r="F7" s="192"/>
      <c r="G7" s="191"/>
      <c r="H7" s="191"/>
      <c r="I7" s="192"/>
      <c r="J7" s="191"/>
      <c r="K7" s="191"/>
      <c r="L7" s="192"/>
      <c r="M7" s="191"/>
      <c r="N7" s="191"/>
      <c r="O7" s="191"/>
      <c r="P7" s="191"/>
      <c r="Q7" s="191"/>
      <c r="R7" s="191"/>
      <c r="S7" s="192"/>
      <c r="T7" s="192"/>
      <c r="U7" s="191"/>
      <c r="V7" s="191"/>
      <c r="W7" s="191"/>
      <c r="X7" s="191"/>
      <c r="Y7" s="191"/>
      <c r="Z7" s="191"/>
      <c r="AA7" s="74"/>
      <c r="AB7" s="197"/>
      <c r="AC7" s="1"/>
      <c r="AD7" s="1"/>
    </row>
    <row r="8" spans="1:30" ht="15.75">
      <c r="A8" s="196"/>
      <c r="B8" s="191"/>
      <c r="C8" s="191"/>
      <c r="D8" s="191"/>
      <c r="E8" s="192"/>
      <c r="F8" s="192"/>
      <c r="G8" s="191"/>
      <c r="H8" s="191"/>
      <c r="I8" s="179"/>
      <c r="J8" s="191"/>
      <c r="K8" s="191"/>
      <c r="L8" s="192"/>
      <c r="M8" s="191"/>
      <c r="N8" s="191"/>
      <c r="O8" s="191"/>
      <c r="P8" s="191"/>
      <c r="Q8" s="191"/>
      <c r="R8" s="191"/>
      <c r="S8" s="192"/>
      <c r="T8" s="192"/>
      <c r="U8" s="191"/>
      <c r="V8" s="191"/>
      <c r="W8" s="191"/>
      <c r="X8" s="191"/>
      <c r="Y8" s="191"/>
      <c r="Z8" s="191"/>
      <c r="AC8" s="1"/>
      <c r="AD8" s="1"/>
    </row>
    <row r="9" spans="1:30" ht="15.75">
      <c r="A9" s="196"/>
      <c r="B9" s="191"/>
      <c r="C9" s="191"/>
      <c r="D9" s="191"/>
      <c r="E9" s="192"/>
      <c r="F9" s="192"/>
      <c r="G9" s="191"/>
      <c r="H9" s="191"/>
      <c r="I9" s="192"/>
      <c r="J9" s="191"/>
      <c r="K9" s="191"/>
      <c r="L9" s="192"/>
      <c r="M9" s="191"/>
      <c r="N9" s="191"/>
      <c r="O9" s="191"/>
      <c r="P9" s="191"/>
      <c r="Q9" s="191"/>
      <c r="R9" s="191"/>
      <c r="S9" s="192"/>
      <c r="T9" s="192"/>
      <c r="U9" s="191"/>
      <c r="V9" s="191"/>
      <c r="W9" s="191"/>
      <c r="X9" s="191"/>
      <c r="Y9" s="191"/>
      <c r="Z9" s="191"/>
      <c r="AC9" s="1"/>
      <c r="AD9" s="1"/>
    </row>
    <row r="10" spans="1:30" ht="15.75">
      <c r="A10" s="19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74"/>
      <c r="AB10" s="197"/>
      <c r="AC10" s="1"/>
      <c r="AD10" s="1"/>
    </row>
    <row r="11" spans="1:30" ht="15.75">
      <c r="A11" s="19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74"/>
      <c r="AB11" s="197"/>
      <c r="AC11" s="1"/>
      <c r="AD11" s="1"/>
    </row>
    <row r="12" spans="1:30" ht="15.75">
      <c r="A12" s="19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74"/>
      <c r="AB12" s="197"/>
      <c r="AC12" s="1"/>
      <c r="AD12" s="1"/>
    </row>
    <row r="13" spans="1:30" ht="15.75">
      <c r="A13" s="19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74"/>
      <c r="AB13" s="197"/>
      <c r="AC13" s="1"/>
      <c r="AD13" s="1"/>
    </row>
    <row r="14" spans="1:30" ht="15.75">
      <c r="A14" s="196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74"/>
      <c r="AB14" s="197"/>
      <c r="AC14" s="1"/>
      <c r="AD14" s="1"/>
    </row>
    <row r="15" spans="1:30" ht="15.75">
      <c r="A15" s="19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74"/>
      <c r="AB15" s="197"/>
      <c r="AC15" s="1"/>
      <c r="AD15" s="1"/>
    </row>
    <row r="16" spans="1:30" ht="15.75">
      <c r="A16" s="19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74"/>
      <c r="AB16" s="197"/>
      <c r="AC16" s="1"/>
      <c r="AD16" s="1"/>
    </row>
    <row r="17" spans="1:30" ht="15.75">
      <c r="A17" s="19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74"/>
      <c r="AB17" s="197"/>
      <c r="AC17" s="1"/>
      <c r="AD17" s="1"/>
    </row>
    <row r="18" spans="1:30" ht="12.75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98"/>
      <c r="AB18" s="1"/>
      <c r="AC18" s="1"/>
      <c r="AD18" s="1"/>
    </row>
    <row r="19" spans="1:30" ht="12.75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98"/>
      <c r="AB19" s="1"/>
      <c r="AC19" s="1"/>
      <c r="AD19" s="1"/>
    </row>
    <row r="20" spans="1:30" ht="12.75">
      <c r="A20" s="26"/>
      <c r="B20" s="19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26"/>
      <c r="B21" s="19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2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2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2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2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75">
      <c r="A26" s="26"/>
    </row>
    <row r="27" ht="12.75">
      <c r="A27" s="26"/>
    </row>
    <row r="28" ht="12.75">
      <c r="A28" s="26"/>
    </row>
  </sheetData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B8" sqref="B8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8" t="s">
        <v>80</v>
      </c>
      <c r="B1" s="6"/>
      <c r="C1" s="6"/>
      <c r="D1" s="6"/>
      <c r="E1" s="6"/>
    </row>
    <row r="2" spans="1:5" s="79" customFormat="1" ht="12.75">
      <c r="A2" s="42"/>
      <c r="B2" s="42"/>
      <c r="C2" s="42"/>
      <c r="D2" s="42"/>
      <c r="E2" s="42"/>
    </row>
    <row r="3" spans="1:5" s="79" customFormat="1" ht="12.75">
      <c r="A3" s="42"/>
      <c r="B3" s="42"/>
      <c r="C3" s="80" t="s">
        <v>40</v>
      </c>
      <c r="D3" s="98">
        <f>MAX(B7:B19)</f>
        <v>4615</v>
      </c>
      <c r="E3" s="42"/>
    </row>
    <row r="4" spans="1:5" s="79" customFormat="1" ht="12.75">
      <c r="A4" s="42"/>
      <c r="B4" s="42"/>
      <c r="C4" s="80" t="s">
        <v>41</v>
      </c>
      <c r="D4" s="98">
        <f>MIN(B7:B19)</f>
        <v>2208.25</v>
      </c>
      <c r="E4" s="42"/>
    </row>
    <row r="5" spans="1:5" s="79" customFormat="1" ht="12.75">
      <c r="A5" s="28"/>
      <c r="B5" s="28"/>
      <c r="C5" s="28"/>
      <c r="D5" s="28"/>
      <c r="E5" s="42"/>
    </row>
    <row r="6" spans="1:5" ht="12.75">
      <c r="A6" s="28"/>
      <c r="B6" s="43" t="s">
        <v>28</v>
      </c>
      <c r="C6" s="27" t="s">
        <v>8</v>
      </c>
      <c r="D6" s="27" t="s">
        <v>26</v>
      </c>
      <c r="E6" s="6"/>
    </row>
    <row r="7" spans="1:5" ht="15.75">
      <c r="A7" s="190" t="s">
        <v>135</v>
      </c>
      <c r="B7" s="188">
        <v>4615</v>
      </c>
      <c r="C7" s="68">
        <f>50*(($D$3/B7)^2-1)/(($D$3/$D$4)^2-1)</f>
        <v>0</v>
      </c>
      <c r="D7" s="58">
        <f>RANK(C7,$C$7:$C$8)</f>
        <v>2</v>
      </c>
      <c r="E7" s="6"/>
    </row>
    <row r="8" spans="1:5" ht="15.75">
      <c r="A8" s="190" t="s">
        <v>136</v>
      </c>
      <c r="B8" s="188">
        <v>2208.25</v>
      </c>
      <c r="C8" s="68">
        <f>50*(($D$3/B8)^2-1)/(($D$3/$D$4)^2-1)</f>
        <v>50</v>
      </c>
      <c r="D8" s="58">
        <f>RANK(C8,$C$7:$C$8)</f>
        <v>1</v>
      </c>
      <c r="E8" s="6"/>
    </row>
    <row r="9" spans="1:9" ht="15.75">
      <c r="A9" s="196"/>
      <c r="B9" s="178"/>
      <c r="C9" s="89"/>
      <c r="D9" s="58"/>
      <c r="E9" s="57"/>
      <c r="F9" s="1"/>
      <c r="G9" s="1"/>
      <c r="H9" s="1"/>
      <c r="I9" s="1"/>
    </row>
    <row r="10" spans="1:9" ht="15.75">
      <c r="A10" s="196"/>
      <c r="B10" s="178"/>
      <c r="C10" s="89"/>
      <c r="D10" s="58"/>
      <c r="E10" s="57"/>
      <c r="F10" s="1"/>
      <c r="G10" s="1"/>
      <c r="H10" s="1"/>
      <c r="I10" s="1"/>
    </row>
    <row r="11" spans="1:9" ht="15.75">
      <c r="A11" s="196"/>
      <c r="B11" s="178"/>
      <c r="C11" s="89"/>
      <c r="D11" s="58"/>
      <c r="E11" s="57"/>
      <c r="F11" s="1"/>
      <c r="G11" s="1"/>
      <c r="H11" s="1"/>
      <c r="I11" s="1"/>
    </row>
    <row r="12" spans="1:9" ht="15.75">
      <c r="A12" s="196"/>
      <c r="B12" s="178"/>
      <c r="C12" s="89"/>
      <c r="D12" s="58"/>
      <c r="E12" s="57"/>
      <c r="F12" s="1"/>
      <c r="G12" s="1"/>
      <c r="H12" s="1"/>
      <c r="I12" s="1"/>
    </row>
    <row r="13" spans="1:9" ht="15.75">
      <c r="A13" s="196"/>
      <c r="B13" s="178"/>
      <c r="C13" s="89"/>
      <c r="D13" s="58"/>
      <c r="E13" s="57"/>
      <c r="F13" s="1"/>
      <c r="G13" s="1"/>
      <c r="H13" s="1"/>
      <c r="I13" s="1"/>
    </row>
    <row r="14" spans="1:9" ht="15.75">
      <c r="A14" s="196"/>
      <c r="B14" s="178"/>
      <c r="C14" s="89"/>
      <c r="D14" s="58"/>
      <c r="E14" s="57"/>
      <c r="F14" s="1"/>
      <c r="G14" s="1"/>
      <c r="H14" s="1"/>
      <c r="I14" s="1"/>
    </row>
    <row r="15" spans="1:9" ht="15.75">
      <c r="A15" s="196"/>
      <c r="B15" s="178"/>
      <c r="C15" s="89"/>
      <c r="D15" s="58"/>
      <c r="E15" s="57"/>
      <c r="F15" s="1"/>
      <c r="G15" s="1"/>
      <c r="H15" s="1"/>
      <c r="I15" s="1"/>
    </row>
    <row r="16" spans="1:9" ht="15.75">
      <c r="A16" s="196"/>
      <c r="B16" s="178"/>
      <c r="C16" s="89"/>
      <c r="D16" s="58"/>
      <c r="E16" s="199"/>
      <c r="F16" s="1"/>
      <c r="G16" s="1"/>
      <c r="H16" s="1"/>
      <c r="I16" s="1"/>
    </row>
    <row r="17" spans="1:9" ht="15.75">
      <c r="A17" s="196"/>
      <c r="B17" s="178"/>
      <c r="C17" s="89"/>
      <c r="D17" s="58"/>
      <c r="E17" s="57"/>
      <c r="F17" s="1"/>
      <c r="G17" s="1"/>
      <c r="H17" s="1"/>
      <c r="I17" s="1"/>
    </row>
    <row r="18" spans="1:9" ht="15.75">
      <c r="A18" s="196"/>
      <c r="B18" s="178"/>
      <c r="C18" s="89"/>
      <c r="D18" s="58"/>
      <c r="E18" s="57"/>
      <c r="F18" s="1"/>
      <c r="G18" s="1"/>
      <c r="H18" s="1"/>
      <c r="I18" s="1"/>
    </row>
    <row r="19" spans="1:9" ht="15.75">
      <c r="A19" s="196"/>
      <c r="B19" s="178"/>
      <c r="C19" s="89"/>
      <c r="D19" s="58"/>
      <c r="E19" s="57"/>
      <c r="F19" s="1"/>
      <c r="G19" s="1"/>
      <c r="H19" s="1"/>
      <c r="I19" s="1"/>
    </row>
    <row r="20" spans="1:9" ht="12.75">
      <c r="A20" s="26"/>
      <c r="B20" s="55"/>
      <c r="C20" s="44"/>
      <c r="D20" s="58"/>
      <c r="E20" s="57"/>
      <c r="F20" s="1"/>
      <c r="G20" s="1"/>
      <c r="H20" s="1"/>
      <c r="I20" s="1"/>
    </row>
    <row r="21" spans="1:9" ht="12.75">
      <c r="A21" s="26"/>
      <c r="B21" s="178"/>
      <c r="C21" s="44"/>
      <c r="D21" s="58"/>
      <c r="E21" s="57"/>
      <c r="F21" s="1"/>
      <c r="G21" s="1"/>
      <c r="H21" s="1"/>
      <c r="I21" s="1"/>
    </row>
    <row r="22" spans="1:9" ht="12.75">
      <c r="A22" s="26"/>
      <c r="B22" s="178"/>
      <c r="C22" s="44"/>
      <c r="D22" s="58"/>
      <c r="E22" s="57"/>
      <c r="F22" s="1"/>
      <c r="G22" s="1"/>
      <c r="H22" s="1"/>
      <c r="I22" s="1"/>
    </row>
    <row r="23" spans="1:9" ht="12.75">
      <c r="A23" s="26"/>
      <c r="B23" s="178"/>
      <c r="C23" s="44"/>
      <c r="D23" s="58"/>
      <c r="E23" s="57"/>
      <c r="F23" s="1"/>
      <c r="G23" s="1"/>
      <c r="H23" s="1"/>
      <c r="I23" s="1"/>
    </row>
    <row r="24" spans="1:9" ht="12.75">
      <c r="A24" s="26"/>
      <c r="B24" s="178"/>
      <c r="C24" s="44"/>
      <c r="D24" s="58"/>
      <c r="E24" s="57"/>
      <c r="F24" s="1"/>
      <c r="G24" s="1"/>
      <c r="H24" s="1"/>
      <c r="I24" s="1"/>
    </row>
    <row r="25" spans="1:9" ht="12.75">
      <c r="A25" s="26"/>
      <c r="B25" s="178"/>
      <c r="C25" s="44"/>
      <c r="D25" s="58"/>
      <c r="E25" s="57"/>
      <c r="F25" s="1"/>
      <c r="G25" s="1"/>
      <c r="H25" s="1"/>
      <c r="I25" s="1"/>
    </row>
    <row r="26" spans="1:9" ht="12.75">
      <c r="A26" s="26"/>
      <c r="B26" s="178"/>
      <c r="C26" s="44"/>
      <c r="D26" s="58"/>
      <c r="E26" s="57"/>
      <c r="F26" s="1"/>
      <c r="G26" s="1"/>
      <c r="H26" s="1"/>
      <c r="I26" s="1"/>
    </row>
    <row r="27" spans="1:9" ht="12.75">
      <c r="A27" s="26"/>
      <c r="B27" s="178"/>
      <c r="C27" s="44"/>
      <c r="D27" s="58"/>
      <c r="E27" s="57"/>
      <c r="F27" s="1"/>
      <c r="G27" s="1"/>
      <c r="H27" s="1"/>
      <c r="I27" s="1"/>
    </row>
    <row r="28" spans="1:9" ht="12.75">
      <c r="A28" s="26"/>
      <c r="B28" s="178"/>
      <c r="C28" s="44"/>
      <c r="D28" s="58"/>
      <c r="E28" s="57"/>
      <c r="F28" s="1"/>
      <c r="G28" s="1"/>
      <c r="H28" s="1"/>
      <c r="I28" s="1"/>
    </row>
    <row r="29" spans="1:9" ht="12.75">
      <c r="A29" s="26"/>
      <c r="B29" s="55"/>
      <c r="C29" s="44"/>
      <c r="D29" s="58"/>
      <c r="E29" s="57"/>
      <c r="F29" s="1"/>
      <c r="G29" s="1"/>
      <c r="H29" s="1"/>
      <c r="I29" s="1"/>
    </row>
    <row r="30" spans="1:5" ht="12.75">
      <c r="A30" s="26"/>
      <c r="B30" s="55"/>
      <c r="C30" s="44"/>
      <c r="D30" s="58"/>
      <c r="E30" s="6"/>
    </row>
    <row r="31" spans="1:5" ht="12.75">
      <c r="A31" s="26"/>
      <c r="B31" s="55"/>
      <c r="C31" s="44"/>
      <c r="D31" s="58"/>
      <c r="E31" s="6"/>
    </row>
    <row r="32" spans="1:5" ht="12.75">
      <c r="A32" s="26"/>
      <c r="B32" s="55"/>
      <c r="C32" s="44"/>
      <c r="D32" s="58"/>
      <c r="E32" s="6"/>
    </row>
    <row r="33" spans="1:4" ht="12.75">
      <c r="A33" s="26"/>
      <c r="B33" s="56"/>
      <c r="C33" s="44"/>
      <c r="D33" s="58"/>
    </row>
    <row r="34" spans="1:4" ht="12.75">
      <c r="A34" s="1"/>
      <c r="B34" s="1"/>
      <c r="C34" s="28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B7" sqref="B7"/>
    </sheetView>
  </sheetViews>
  <sheetFormatPr defaultColWidth="9.140625" defaultRowHeight="12.75"/>
  <cols>
    <col min="1" max="1" width="34.28125" style="0" customWidth="1"/>
    <col min="2" max="3" width="10.57421875" style="0" customWidth="1"/>
    <col min="4" max="4" width="14.8515625" style="0" customWidth="1"/>
    <col min="5" max="5" width="13.57421875" style="0" bestFit="1" customWidth="1"/>
    <col min="6" max="6" width="7.140625" style="0" customWidth="1"/>
    <col min="8" max="8" width="7.140625" style="0" customWidth="1"/>
    <col min="11" max="11" width="19.140625" style="0" customWidth="1"/>
  </cols>
  <sheetData>
    <row r="1" spans="1:11" ht="18.75">
      <c r="A1" s="8" t="s">
        <v>137</v>
      </c>
      <c r="B1" s="8"/>
      <c r="C1" s="8"/>
      <c r="D1" s="6"/>
      <c r="E1" s="6" t="s">
        <v>148</v>
      </c>
      <c r="F1" s="169">
        <v>20</v>
      </c>
      <c r="G1" s="6" t="s">
        <v>138</v>
      </c>
      <c r="H1" s="75" t="s">
        <v>139</v>
      </c>
      <c r="K1" s="76"/>
    </row>
    <row r="2" spans="1:11" ht="12.75">
      <c r="A2" s="6"/>
      <c r="B2" s="6"/>
      <c r="C2" s="6"/>
      <c r="D2" s="6"/>
      <c r="E2" s="6" t="s">
        <v>147</v>
      </c>
      <c r="F2" s="153">
        <v>10</v>
      </c>
      <c r="G2" s="6" t="s">
        <v>9</v>
      </c>
      <c r="H2" s="75" t="s">
        <v>140</v>
      </c>
      <c r="K2" s="76"/>
    </row>
    <row r="3" spans="1:11" ht="12.75">
      <c r="A3" s="11"/>
      <c r="B3" s="11"/>
      <c r="C3" s="11"/>
      <c r="D3" s="57"/>
      <c r="K3" s="76"/>
    </row>
    <row r="4" spans="1:12" ht="12.75">
      <c r="A4" s="13"/>
      <c r="B4" s="13"/>
      <c r="C4" s="13"/>
      <c r="D4" s="13"/>
      <c r="E4" s="13"/>
      <c r="F4" s="6"/>
      <c r="G4" s="6"/>
      <c r="J4" s="6"/>
      <c r="K4" s="77"/>
      <c r="L4" s="77"/>
    </row>
    <row r="5" spans="1:12" ht="25.5">
      <c r="A5" s="12"/>
      <c r="B5" s="43" t="s">
        <v>141</v>
      </c>
      <c r="C5" s="43" t="s">
        <v>142</v>
      </c>
      <c r="D5" s="40" t="s">
        <v>8</v>
      </c>
      <c r="E5" s="40" t="s">
        <v>26</v>
      </c>
      <c r="I5" s="40"/>
      <c r="L5" s="40"/>
    </row>
    <row r="6" spans="1:12" ht="15.75">
      <c r="A6" s="190" t="s">
        <v>135</v>
      </c>
      <c r="B6" s="156">
        <v>7.5</v>
      </c>
      <c r="C6" s="156">
        <v>10</v>
      </c>
      <c r="D6" s="201">
        <f>$B6*$C6</f>
        <v>75</v>
      </c>
      <c r="E6" s="202">
        <f>RANK(D6,$D$6:$D$7)</f>
        <v>2</v>
      </c>
      <c r="I6" s="78"/>
      <c r="L6" s="6"/>
    </row>
    <row r="7" spans="1:12" ht="15.75">
      <c r="A7" s="190" t="s">
        <v>136</v>
      </c>
      <c r="B7" s="156">
        <v>9.5</v>
      </c>
      <c r="C7" s="156">
        <v>10</v>
      </c>
      <c r="D7" s="201">
        <f>$B7*$C7</f>
        <v>95</v>
      </c>
      <c r="E7" s="202">
        <f>RANK(D7,$D$6:$D$7)</f>
        <v>1</v>
      </c>
      <c r="I7" s="78"/>
      <c r="L7" s="6"/>
    </row>
    <row r="8" spans="1:12" ht="15.75">
      <c r="A8" s="190"/>
      <c r="B8" s="26"/>
      <c r="C8" s="26"/>
      <c r="D8" s="147"/>
      <c r="E8" s="19"/>
      <c r="F8" s="20"/>
      <c r="G8" s="24"/>
      <c r="I8" s="78"/>
      <c r="L8" s="6"/>
    </row>
    <row r="9" spans="1:12" ht="15.75">
      <c r="A9" s="190"/>
      <c r="B9" s="26"/>
      <c r="C9" s="26"/>
      <c r="D9" s="147"/>
      <c r="E9" s="19"/>
      <c r="F9" s="20"/>
      <c r="G9" s="24"/>
      <c r="I9" s="78"/>
      <c r="L9" s="6"/>
    </row>
    <row r="10" spans="1:12" ht="15.75">
      <c r="A10" s="190"/>
      <c r="B10" s="26"/>
      <c r="C10" s="26"/>
      <c r="D10" s="147"/>
      <c r="E10" s="19"/>
      <c r="F10" s="20"/>
      <c r="G10" s="24"/>
      <c r="I10" s="78"/>
      <c r="K10" s="193"/>
      <c r="L10" s="6"/>
    </row>
    <row r="11" spans="1:12" ht="15.75">
      <c r="A11" s="190"/>
      <c r="B11" s="26"/>
      <c r="C11" s="26"/>
      <c r="D11" s="147"/>
      <c r="E11" s="19"/>
      <c r="F11" s="20"/>
      <c r="G11" s="24"/>
      <c r="I11" s="78"/>
      <c r="L11" s="6"/>
    </row>
    <row r="12" spans="1:13" ht="15.75">
      <c r="A12" s="190"/>
      <c r="B12" s="26"/>
      <c r="C12" s="26"/>
      <c r="D12" s="147"/>
      <c r="E12" s="19"/>
      <c r="F12" s="20"/>
      <c r="G12" s="24"/>
      <c r="I12" s="78"/>
      <c r="J12" s="6"/>
      <c r="K12" s="169"/>
      <c r="L12" s="6"/>
      <c r="M12" s="75"/>
    </row>
    <row r="13" spans="1:13" ht="15.75">
      <c r="A13" s="190"/>
      <c r="B13" s="26"/>
      <c r="C13" s="26"/>
      <c r="D13" s="147"/>
      <c r="E13" s="19"/>
      <c r="F13" s="20"/>
      <c r="G13" s="24"/>
      <c r="I13" s="78"/>
      <c r="J13" s="6"/>
      <c r="K13" s="169"/>
      <c r="L13" s="6"/>
      <c r="M13" s="75"/>
    </row>
    <row r="14" spans="1:13" ht="15.75">
      <c r="A14" s="190"/>
      <c r="B14" s="26"/>
      <c r="C14" s="26"/>
      <c r="D14" s="147"/>
      <c r="E14" s="19"/>
      <c r="F14" s="20"/>
      <c r="G14" s="24"/>
      <c r="I14" s="78"/>
      <c r="J14" s="6"/>
      <c r="K14" s="153"/>
      <c r="L14" s="6"/>
      <c r="M14" s="75"/>
    </row>
    <row r="15" spans="1:12" ht="15.75">
      <c r="A15" s="190"/>
      <c r="B15" s="26"/>
      <c r="C15" s="26"/>
      <c r="D15" s="147"/>
      <c r="E15" s="19"/>
      <c r="F15" s="20"/>
      <c r="G15" s="24"/>
      <c r="H15" s="152"/>
      <c r="I15" s="78"/>
      <c r="L15" s="6"/>
    </row>
    <row r="16" spans="1:12" ht="15.75">
      <c r="A16" s="190"/>
      <c r="B16" s="26"/>
      <c r="C16" s="26"/>
      <c r="D16" s="147"/>
      <c r="E16" s="19"/>
      <c r="F16" s="20"/>
      <c r="G16" s="24"/>
      <c r="I16" s="78"/>
      <c r="L16" s="6"/>
    </row>
    <row r="17" spans="1:12" ht="15.75">
      <c r="A17" s="190"/>
      <c r="B17" s="26"/>
      <c r="C17" s="26"/>
      <c r="D17" s="147"/>
      <c r="E17" s="19"/>
      <c r="F17" s="20"/>
      <c r="G17" s="24"/>
      <c r="I17" s="78"/>
      <c r="L17" s="6"/>
    </row>
    <row r="18" spans="1:11" ht="15.75">
      <c r="A18" s="190"/>
      <c r="B18" s="26"/>
      <c r="C18" s="26"/>
      <c r="D18" s="147"/>
      <c r="E18" s="19"/>
      <c r="F18" s="20"/>
      <c r="G18" s="24"/>
      <c r="H18" s="22"/>
      <c r="I18" s="78"/>
      <c r="J18" s="21"/>
      <c r="K18" s="3"/>
    </row>
    <row r="19" spans="1:10" ht="12.75">
      <c r="A19" s="13"/>
      <c r="B19" s="13"/>
      <c r="C19" s="13"/>
      <c r="D19" s="147"/>
      <c r="E19" s="19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ht="12.75">
      <c r="E24" s="6"/>
    </row>
    <row r="26" spans="2:3" ht="12.75">
      <c r="B26" s="179"/>
      <c r="C26" s="179"/>
    </row>
  </sheetData>
  <printOptions/>
  <pageMargins left="0.75" right="0.75" top="1" bottom="1" header="0.5" footer="0.5"/>
  <pageSetup fitToHeight="1" fitToWidth="1"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C9" sqref="C9"/>
    </sheetView>
  </sheetViews>
  <sheetFormatPr defaultColWidth="9.140625" defaultRowHeight="12.75"/>
  <cols>
    <col min="1" max="1" width="33.28125" style="0" customWidth="1"/>
    <col min="2" max="2" width="9.8515625" style="0" customWidth="1"/>
    <col min="3" max="3" width="8.57421875" style="0" customWidth="1"/>
    <col min="4" max="4" width="7.421875" style="0" customWidth="1"/>
    <col min="5" max="5" width="9.7109375" style="0" customWidth="1"/>
    <col min="6" max="6" width="8.00390625" style="0" customWidth="1"/>
    <col min="7" max="7" width="7.421875" style="0" customWidth="1"/>
    <col min="8" max="8" width="8.57421875" style="0" customWidth="1"/>
    <col min="9" max="9" width="6.7109375" style="0" customWidth="1"/>
    <col min="10" max="11" width="8.00390625" style="0" customWidth="1"/>
    <col min="12" max="12" width="11.7109375" style="0" customWidth="1"/>
    <col min="13" max="13" width="8.00390625" style="0" customWidth="1"/>
    <col min="14" max="14" width="7.421875" style="0" customWidth="1"/>
    <col min="15" max="15" width="9.421875" style="0" customWidth="1"/>
    <col min="16" max="16" width="13.140625" style="0" customWidth="1"/>
    <col min="17" max="17" width="10.28125" style="0" customWidth="1"/>
    <col min="18" max="18" width="7.140625" style="0" customWidth="1"/>
    <col min="19" max="19" width="8.00390625" style="0" customWidth="1"/>
    <col min="20" max="20" width="8.00390625" style="0" bestFit="1" customWidth="1"/>
    <col min="21" max="21" width="7.7109375" style="0" bestFit="1" customWidth="1"/>
    <col min="22" max="22" width="8.28125" style="0" customWidth="1"/>
  </cols>
  <sheetData>
    <row r="1" spans="1:22" ht="18.75">
      <c r="A1" s="50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7"/>
      <c r="V2" s="47"/>
    </row>
    <row r="3" spans="1:21" ht="38.25">
      <c r="A3" s="190"/>
      <c r="B3" s="177" t="s">
        <v>172</v>
      </c>
      <c r="C3" s="177" t="s">
        <v>171</v>
      </c>
      <c r="D3" s="177" t="s">
        <v>50</v>
      </c>
      <c r="E3" s="177" t="s">
        <v>166</v>
      </c>
      <c r="F3" s="177" t="s">
        <v>48</v>
      </c>
      <c r="G3" s="177" t="s">
        <v>165</v>
      </c>
      <c r="H3" s="177" t="s">
        <v>170</v>
      </c>
      <c r="I3" s="177" t="s">
        <v>72</v>
      </c>
      <c r="J3" s="177" t="s">
        <v>49</v>
      </c>
      <c r="K3" s="177" t="s">
        <v>52</v>
      </c>
      <c r="L3" s="177" t="s">
        <v>104</v>
      </c>
      <c r="M3" s="177" t="s">
        <v>65</v>
      </c>
      <c r="N3" s="177" t="s">
        <v>174</v>
      </c>
      <c r="O3" s="177" t="s">
        <v>167</v>
      </c>
      <c r="P3" s="177" t="s">
        <v>169</v>
      </c>
      <c r="Q3" s="177" t="s">
        <v>66</v>
      </c>
      <c r="R3" s="177" t="s">
        <v>168</v>
      </c>
      <c r="S3" s="177" t="s">
        <v>173</v>
      </c>
      <c r="T3" s="48" t="s">
        <v>8</v>
      </c>
      <c r="U3" s="51" t="s">
        <v>26</v>
      </c>
    </row>
    <row r="4" spans="1:21" ht="15.75">
      <c r="A4" s="190" t="s">
        <v>135</v>
      </c>
      <c r="B4" s="52">
        <v>58</v>
      </c>
      <c r="C4" s="52">
        <v>76.5</v>
      </c>
      <c r="D4" s="52"/>
      <c r="E4" s="52">
        <v>79.5</v>
      </c>
      <c r="F4" s="52">
        <v>76</v>
      </c>
      <c r="G4" s="52">
        <v>80</v>
      </c>
      <c r="H4" s="52">
        <v>62</v>
      </c>
      <c r="I4" s="52">
        <v>73.5</v>
      </c>
      <c r="J4" s="52">
        <v>67.5</v>
      </c>
      <c r="K4" s="52">
        <v>90</v>
      </c>
      <c r="L4" s="52">
        <v>64</v>
      </c>
      <c r="M4" s="52">
        <v>54</v>
      </c>
      <c r="N4" s="52">
        <v>54</v>
      </c>
      <c r="O4" s="52">
        <v>67.5</v>
      </c>
      <c r="P4" s="52">
        <v>77.5</v>
      </c>
      <c r="Q4" s="52">
        <v>75</v>
      </c>
      <c r="R4" s="52">
        <v>57.5</v>
      </c>
      <c r="S4" s="52">
        <v>67</v>
      </c>
      <c r="T4" s="49">
        <f>AVERAGE(B4:S4)</f>
        <v>69.38235294117646</v>
      </c>
      <c r="U4" s="53">
        <f>RANK(T4,$T$4:$T$5)</f>
        <v>2</v>
      </c>
    </row>
    <row r="5" spans="1:21" ht="15.75">
      <c r="A5" s="190" t="s">
        <v>136</v>
      </c>
      <c r="B5" s="52">
        <v>71</v>
      </c>
      <c r="C5" s="52">
        <v>79.5</v>
      </c>
      <c r="D5" s="52"/>
      <c r="E5" s="52">
        <v>89</v>
      </c>
      <c r="F5" s="52">
        <v>70</v>
      </c>
      <c r="G5" s="52">
        <v>92.5</v>
      </c>
      <c r="H5" s="52">
        <v>50</v>
      </c>
      <c r="I5" s="52">
        <v>75</v>
      </c>
      <c r="J5" s="52">
        <v>62.5</v>
      </c>
      <c r="K5" s="52">
        <v>95</v>
      </c>
      <c r="L5" s="52">
        <v>66</v>
      </c>
      <c r="M5" s="52">
        <v>59</v>
      </c>
      <c r="N5" s="52">
        <v>70</v>
      </c>
      <c r="O5" s="52">
        <v>65</v>
      </c>
      <c r="P5" s="52">
        <v>70</v>
      </c>
      <c r="Q5" s="52">
        <v>82.5</v>
      </c>
      <c r="R5" s="52">
        <v>80</v>
      </c>
      <c r="S5" s="52">
        <v>66</v>
      </c>
      <c r="T5" s="49">
        <f>AVERAGE(B5:S5)</f>
        <v>73.11764705882354</v>
      </c>
      <c r="U5" s="53">
        <f>RANK(T5,$T$4:$T$5)</f>
        <v>1</v>
      </c>
    </row>
    <row r="6" spans="1:22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3"/>
    </row>
    <row r="7" spans="1:22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9"/>
      <c r="V7" s="53"/>
    </row>
    <row r="8" spans="1:22" ht="12.75">
      <c r="A8" s="2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9"/>
      <c r="V8" s="53"/>
    </row>
    <row r="9" spans="1:22" ht="12.75">
      <c r="A9" s="2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9"/>
      <c r="V9" s="53"/>
    </row>
    <row r="10" spans="2:22" ht="12.75">
      <c r="B10" s="18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53"/>
    </row>
    <row r="11" spans="2:22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3"/>
    </row>
    <row r="12" spans="2:22" ht="12.75">
      <c r="B12" s="18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53"/>
    </row>
    <row r="13" ht="12.75">
      <c r="V13" s="53"/>
    </row>
    <row r="14" ht="12.75">
      <c r="V14" s="53"/>
    </row>
    <row r="15" spans="22:23" ht="12.75">
      <c r="V15" s="49"/>
      <c r="W15" s="53"/>
    </row>
    <row r="16" ht="12.75">
      <c r="V16" s="53"/>
    </row>
    <row r="17" ht="12.75">
      <c r="V17" s="53"/>
    </row>
    <row r="18" ht="12.75">
      <c r="V18" s="53"/>
    </row>
    <row r="19" ht="12.75">
      <c r="V19" s="35"/>
    </row>
    <row r="20" ht="12.75">
      <c r="V20" s="35"/>
    </row>
    <row r="21" ht="12.75">
      <c r="V21" s="35"/>
    </row>
  </sheetData>
  <printOptions/>
  <pageMargins left="0.75" right="0.75" top="1" bottom="1" header="0.5" footer="0.5"/>
  <pageSetup fitToHeight="1" fitToWidth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B6" sqref="B6"/>
    </sheetView>
  </sheetViews>
  <sheetFormatPr defaultColWidth="9.140625" defaultRowHeight="12.75"/>
  <cols>
    <col min="1" max="1" width="35.140625" style="0" customWidth="1"/>
    <col min="2" max="2" width="11.00390625" style="0" customWidth="1"/>
    <col min="3" max="3" width="21.421875" style="0" customWidth="1"/>
    <col min="4" max="4" width="14.140625" style="0" customWidth="1"/>
    <col min="5" max="7" width="13.28125" style="0" customWidth="1"/>
    <col min="8" max="8" width="11.421875" style="0" customWidth="1"/>
    <col min="9" max="9" width="12.28125" style="0" customWidth="1"/>
    <col min="10" max="10" width="10.421875" style="0" customWidth="1"/>
    <col min="11" max="11" width="13.7109375" style="0" customWidth="1"/>
    <col min="12" max="12" width="13.28125" style="0" customWidth="1"/>
    <col min="13" max="13" width="12.28125" style="0" customWidth="1"/>
    <col min="14" max="14" width="14.28125" style="0" customWidth="1"/>
    <col min="15" max="15" width="12.7109375" style="0" customWidth="1"/>
    <col min="16" max="16" width="12.421875" style="0" customWidth="1"/>
    <col min="17" max="17" width="11.00390625" style="0" customWidth="1"/>
  </cols>
  <sheetData>
    <row r="1" spans="1:16" ht="18.75">
      <c r="A1" s="8" t="s">
        <v>82</v>
      </c>
      <c r="B1" s="9"/>
      <c r="C1" s="6"/>
      <c r="D1" s="10"/>
      <c r="E1" s="6" t="s">
        <v>133</v>
      </c>
      <c r="F1" s="195">
        <f>MAX(D5:D6)</f>
        <v>2</v>
      </c>
      <c r="G1" s="6"/>
      <c r="H1" s="10"/>
      <c r="I1" s="6"/>
      <c r="J1" s="6"/>
      <c r="K1" s="6"/>
      <c r="L1" s="6"/>
      <c r="M1" s="6"/>
      <c r="N1" s="6"/>
      <c r="O1" s="6"/>
      <c r="P1" s="6"/>
    </row>
    <row r="2" spans="1:16" s="79" customFormat="1" ht="12.75">
      <c r="A2" s="42"/>
      <c r="B2" s="42"/>
      <c r="C2" s="42"/>
      <c r="D2" s="10"/>
      <c r="E2" s="10" t="s">
        <v>134</v>
      </c>
      <c r="F2" s="22">
        <f>MIN(D5:D6)</f>
        <v>1</v>
      </c>
      <c r="G2" s="168">
        <f>MIN(D5:D6)</f>
        <v>1</v>
      </c>
      <c r="H2" s="80"/>
      <c r="I2" s="42"/>
      <c r="J2" s="42"/>
      <c r="K2" s="42"/>
      <c r="L2" s="42"/>
      <c r="M2" s="42"/>
      <c r="N2" s="42"/>
      <c r="O2" s="42"/>
      <c r="P2" s="42"/>
    </row>
    <row r="3" spans="1:16" ht="12.75">
      <c r="A3" s="11"/>
      <c r="B3" s="12"/>
      <c r="C3" s="13"/>
      <c r="D3" s="63" t="s">
        <v>58</v>
      </c>
      <c r="E3" s="63" t="s">
        <v>58</v>
      </c>
      <c r="F3" s="13"/>
      <c r="G3" s="13"/>
      <c r="H3" s="13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27" t="s">
        <v>130</v>
      </c>
      <c r="C4" s="27" t="s">
        <v>131</v>
      </c>
      <c r="D4" s="27" t="s">
        <v>26</v>
      </c>
      <c r="E4" s="27" t="s">
        <v>132</v>
      </c>
      <c r="F4" s="27"/>
      <c r="G4" s="27" t="s">
        <v>8</v>
      </c>
      <c r="H4" s="27" t="s">
        <v>26</v>
      </c>
      <c r="I4" s="27"/>
      <c r="J4" s="23"/>
      <c r="K4" s="23"/>
      <c r="L4" s="5"/>
      <c r="M4" s="5"/>
      <c r="N4" s="5"/>
      <c r="O4" s="5"/>
      <c r="P4" s="2"/>
    </row>
    <row r="5" spans="1:16" ht="15.75">
      <c r="A5" s="190" t="s">
        <v>135</v>
      </c>
      <c r="B5" s="71" t="s">
        <v>217</v>
      </c>
      <c r="C5" s="71">
        <f>IF(B5&gt;80,0,150)</f>
        <v>0</v>
      </c>
      <c r="D5" s="19">
        <v>1</v>
      </c>
      <c r="E5" s="20">
        <f>(((($F$1/D5)^2-1)/(($F$1/$F$2)^2-1))*150)</f>
        <v>150</v>
      </c>
      <c r="F5" s="19"/>
      <c r="G5" s="68">
        <f>IF(C5=150,C5+E5,0)</f>
        <v>0</v>
      </c>
      <c r="H5" s="63">
        <f>RANK(G5,$G$5:$G$8)</f>
        <v>2</v>
      </c>
      <c r="I5" s="64"/>
      <c r="J5" s="69"/>
      <c r="K5" s="34"/>
      <c r="L5" s="21"/>
      <c r="M5" s="68"/>
      <c r="N5" s="21"/>
      <c r="O5" s="21"/>
      <c r="P5" s="3"/>
    </row>
    <row r="6" spans="1:16" ht="15.75">
      <c r="A6" s="190" t="s">
        <v>136</v>
      </c>
      <c r="B6" s="71">
        <v>79.9</v>
      </c>
      <c r="C6" s="71">
        <f>IF(B6&gt;80,0,150)</f>
        <v>150</v>
      </c>
      <c r="D6" s="19">
        <v>2</v>
      </c>
      <c r="E6" s="20">
        <f>(((($F$1/D6)^2-1)/(($F$1/$F$2)^2-1))*150)</f>
        <v>0</v>
      </c>
      <c r="F6" s="19"/>
      <c r="G6" s="68">
        <f>IF(C6=150,C6+E6,0)</f>
        <v>150</v>
      </c>
      <c r="H6" s="63">
        <f>RANK(G6,$G$5:$G$8)</f>
        <v>1</v>
      </c>
      <c r="I6" s="64"/>
      <c r="J6" s="69"/>
      <c r="K6" s="34"/>
      <c r="L6" s="21"/>
      <c r="M6" s="68"/>
      <c r="N6" s="21"/>
      <c r="O6" s="21"/>
      <c r="P6" s="3"/>
    </row>
    <row r="7" spans="1:16" ht="15.75">
      <c r="A7" s="190"/>
      <c r="B7" s="19"/>
      <c r="C7" s="19"/>
      <c r="D7" s="19"/>
      <c r="E7" s="20"/>
      <c r="F7" s="19"/>
      <c r="G7" s="68"/>
      <c r="H7" s="63"/>
      <c r="I7" s="64"/>
      <c r="J7" s="69"/>
      <c r="K7" s="34"/>
      <c r="L7" s="21"/>
      <c r="M7" s="68"/>
      <c r="N7" s="21"/>
      <c r="O7" s="21"/>
      <c r="P7" s="3"/>
    </row>
    <row r="8" spans="1:16" ht="15.75">
      <c r="A8" s="190"/>
      <c r="B8" s="19"/>
      <c r="D8" s="19"/>
      <c r="E8" s="20"/>
      <c r="F8" s="19"/>
      <c r="G8" s="68"/>
      <c r="H8" s="63"/>
      <c r="I8" s="64"/>
      <c r="J8" s="69"/>
      <c r="K8" s="34"/>
      <c r="L8" s="21"/>
      <c r="M8" s="68"/>
      <c r="N8" s="21"/>
      <c r="O8" s="21"/>
      <c r="P8" s="3"/>
    </row>
    <row r="9" spans="1:16" ht="15.75">
      <c r="A9" s="196"/>
      <c r="B9" s="19"/>
      <c r="C9" s="19"/>
      <c r="D9" s="19"/>
      <c r="E9" s="20"/>
      <c r="F9" s="19"/>
      <c r="G9" s="68"/>
      <c r="H9" s="63"/>
      <c r="I9" s="64"/>
      <c r="J9" s="69"/>
      <c r="K9" s="34"/>
      <c r="L9" s="21"/>
      <c r="M9" s="68"/>
      <c r="N9" s="21"/>
      <c r="O9" s="21"/>
      <c r="P9" s="3"/>
    </row>
    <row r="10" spans="1:16" ht="15.75">
      <c r="A10" s="196"/>
      <c r="B10" s="19"/>
      <c r="C10" s="19"/>
      <c r="D10" s="19"/>
      <c r="E10" s="20"/>
      <c r="F10" s="19"/>
      <c r="G10" s="68"/>
      <c r="H10" s="63"/>
      <c r="I10" s="64"/>
      <c r="J10" s="69"/>
      <c r="K10" s="34"/>
      <c r="N10" s="21"/>
      <c r="O10" s="21"/>
      <c r="P10" s="3"/>
    </row>
    <row r="11" spans="1:16" ht="15.75">
      <c r="A11" s="196"/>
      <c r="B11" s="19"/>
      <c r="C11" s="19"/>
      <c r="D11" s="19"/>
      <c r="E11" s="20"/>
      <c r="F11" s="19"/>
      <c r="G11" s="68"/>
      <c r="H11" s="63"/>
      <c r="I11" s="64"/>
      <c r="J11" s="69"/>
      <c r="K11" s="34"/>
      <c r="N11" s="21"/>
      <c r="O11" s="21"/>
      <c r="P11" s="3"/>
    </row>
    <row r="12" spans="1:16" ht="15.75">
      <c r="A12" s="196"/>
      <c r="B12" s="19"/>
      <c r="C12" s="203" t="s">
        <v>162</v>
      </c>
      <c r="D12" s="19"/>
      <c r="E12" s="20"/>
      <c r="F12" s="19"/>
      <c r="G12" s="68"/>
      <c r="H12" s="63"/>
      <c r="I12" s="64"/>
      <c r="J12" s="69"/>
      <c r="K12" s="34"/>
      <c r="L12" s="21"/>
      <c r="M12" s="68"/>
      <c r="N12" s="21"/>
      <c r="O12" s="21"/>
      <c r="P12" s="3"/>
    </row>
    <row r="13" spans="1:16" ht="15.75">
      <c r="A13" s="196"/>
      <c r="B13" s="19"/>
      <c r="C13" s="19"/>
      <c r="D13" s="19"/>
      <c r="E13" s="20"/>
      <c r="F13" s="19"/>
      <c r="G13" s="68"/>
      <c r="H13" s="63"/>
      <c r="I13" s="64"/>
      <c r="J13" s="69"/>
      <c r="K13" s="34"/>
      <c r="L13" s="21"/>
      <c r="M13" s="68"/>
      <c r="N13" s="21"/>
      <c r="O13" s="21"/>
      <c r="P13" s="3"/>
    </row>
    <row r="14" spans="1:16" ht="15.75">
      <c r="A14" s="196"/>
      <c r="B14" s="19"/>
      <c r="C14" s="203"/>
      <c r="D14" s="19"/>
      <c r="E14" s="20"/>
      <c r="F14" s="19"/>
      <c r="G14" s="68"/>
      <c r="H14" s="63"/>
      <c r="I14" s="64"/>
      <c r="J14" s="69"/>
      <c r="K14" s="34"/>
      <c r="L14" s="21"/>
      <c r="M14" s="68"/>
      <c r="N14" s="21"/>
      <c r="O14" s="21"/>
      <c r="P14" s="3"/>
    </row>
    <row r="15" spans="1:16" ht="15.75">
      <c r="A15" s="196"/>
      <c r="B15" s="19"/>
      <c r="C15" s="19"/>
      <c r="D15" s="19"/>
      <c r="E15" s="20"/>
      <c r="F15" s="19"/>
      <c r="G15" s="68"/>
      <c r="H15" s="63"/>
      <c r="I15" s="64"/>
      <c r="J15" s="69"/>
      <c r="K15" s="34"/>
      <c r="L15" s="21"/>
      <c r="M15" s="68"/>
      <c r="N15" s="21"/>
      <c r="O15" s="21"/>
      <c r="P15" s="3"/>
    </row>
    <row r="16" spans="1:16" ht="15.75">
      <c r="A16" s="196"/>
      <c r="B16" s="19"/>
      <c r="C16" s="19"/>
      <c r="D16" s="19"/>
      <c r="E16" s="20"/>
      <c r="F16" s="19"/>
      <c r="G16" s="68"/>
      <c r="H16" s="63"/>
      <c r="I16" s="64"/>
      <c r="J16" s="69"/>
      <c r="K16" s="34"/>
      <c r="L16" s="21"/>
      <c r="M16" s="68"/>
      <c r="N16" s="21"/>
      <c r="O16" s="21"/>
      <c r="P16" s="3"/>
    </row>
    <row r="17" spans="1:16" ht="15.75">
      <c r="A17" s="196"/>
      <c r="B17" s="19"/>
      <c r="C17" s="19"/>
      <c r="D17" s="19"/>
      <c r="E17" s="20"/>
      <c r="F17" s="19"/>
      <c r="G17" s="68"/>
      <c r="H17" s="63"/>
      <c r="I17" s="64"/>
      <c r="J17" s="69"/>
      <c r="K17" s="34"/>
      <c r="L17" s="21"/>
      <c r="M17" s="21"/>
      <c r="N17" s="21"/>
      <c r="O17" s="21"/>
      <c r="P17" s="6"/>
    </row>
    <row r="18" spans="1:11" ht="12.75">
      <c r="A18" s="13"/>
      <c r="B18" s="19"/>
      <c r="C18" s="19"/>
      <c r="D18" s="19"/>
      <c r="E18" s="19"/>
      <c r="F18" s="19"/>
      <c r="G18" s="13"/>
      <c r="H18" s="13"/>
      <c r="I18" s="13"/>
      <c r="J18" s="6"/>
      <c r="K18" s="6"/>
    </row>
    <row r="19" spans="1:12" ht="12.75">
      <c r="A19" s="1"/>
      <c r="B19" s="4"/>
      <c r="C19" s="4"/>
      <c r="D19" s="4"/>
      <c r="E19" s="4"/>
      <c r="F19" s="4"/>
      <c r="G19" s="4"/>
      <c r="H19" s="4"/>
      <c r="I19" s="4"/>
      <c r="J19" s="1"/>
      <c r="K19" s="1"/>
      <c r="L19" s="1"/>
    </row>
    <row r="20" spans="1:12" ht="12.75">
      <c r="A20" s="82"/>
      <c r="B20" s="82"/>
      <c r="C20" s="57"/>
      <c r="D20" s="57"/>
      <c r="E20" s="57"/>
      <c r="F20" s="57"/>
      <c r="G20" s="57"/>
      <c r="H20" s="57"/>
      <c r="I20" s="4"/>
      <c r="J20" s="83"/>
      <c r="K20" s="84"/>
      <c r="L20" s="1"/>
    </row>
    <row r="21" spans="1:12" ht="12.75">
      <c r="A21" s="61"/>
      <c r="B21" s="85"/>
      <c r="C21" s="85"/>
      <c r="D21" s="85"/>
      <c r="E21" s="85"/>
      <c r="F21" s="85"/>
      <c r="G21" s="61"/>
      <c r="H21" s="61"/>
      <c r="I21" s="4"/>
      <c r="J21" s="83"/>
      <c r="K21" s="86"/>
      <c r="L21" s="1"/>
    </row>
    <row r="22" spans="1:12" ht="12.75">
      <c r="A22" s="87"/>
      <c r="B22" s="88"/>
      <c r="C22" s="89"/>
      <c r="D22" s="89"/>
      <c r="E22" s="89"/>
      <c r="F22" s="89"/>
      <c r="G22" s="89"/>
      <c r="H22" s="90"/>
      <c r="I22" s="4"/>
      <c r="J22" s="1"/>
      <c r="K22" s="1"/>
      <c r="L22" s="1"/>
    </row>
    <row r="23" spans="1:12" ht="12.75">
      <c r="A23" s="87"/>
      <c r="B23" s="88"/>
      <c r="C23" s="89"/>
      <c r="D23" s="89"/>
      <c r="E23" s="89"/>
      <c r="F23" s="89"/>
      <c r="G23" s="89"/>
      <c r="H23" s="90"/>
      <c r="I23" s="4"/>
      <c r="J23" s="1"/>
      <c r="K23" s="1"/>
      <c r="L23" s="1"/>
    </row>
    <row r="24" spans="1:12" ht="12.75">
      <c r="A24" s="87"/>
      <c r="B24" s="88"/>
      <c r="C24" s="89"/>
      <c r="D24" s="89"/>
      <c r="E24" s="89"/>
      <c r="F24" s="89"/>
      <c r="G24" s="89"/>
      <c r="H24" s="90"/>
      <c r="I24" s="4"/>
      <c r="J24" s="1"/>
      <c r="K24" s="1"/>
      <c r="L24" s="1"/>
    </row>
    <row r="25" spans="1:12" ht="12.75">
      <c r="A25" s="87"/>
      <c r="B25" s="88"/>
      <c r="C25" s="89"/>
      <c r="D25" s="89"/>
      <c r="E25" s="89"/>
      <c r="F25" s="89"/>
      <c r="G25" s="89"/>
      <c r="H25" s="90"/>
      <c r="I25" s="4"/>
      <c r="J25" s="1"/>
      <c r="K25" s="1"/>
      <c r="L25" s="1"/>
    </row>
    <row r="26" spans="1:12" ht="12.75">
      <c r="A26" s="87"/>
      <c r="B26" s="88"/>
      <c r="C26" s="89"/>
      <c r="D26" s="89"/>
      <c r="E26" s="89"/>
      <c r="F26" s="89"/>
      <c r="G26" s="89"/>
      <c r="H26" s="90"/>
      <c r="I26" s="4"/>
      <c r="J26" s="1"/>
      <c r="K26" s="1"/>
      <c r="L26" s="1"/>
    </row>
    <row r="27" spans="1:12" ht="12.75">
      <c r="A27" s="87"/>
      <c r="B27" s="88"/>
      <c r="C27" s="89"/>
      <c r="D27" s="89"/>
      <c r="E27" s="89"/>
      <c r="F27" s="89"/>
      <c r="G27" s="89"/>
      <c r="H27" s="90"/>
      <c r="I27" s="4"/>
      <c r="J27" s="1"/>
      <c r="K27" s="1"/>
      <c r="L27" s="1"/>
    </row>
    <row r="28" spans="1:12" ht="12.75">
      <c r="A28" s="87"/>
      <c r="B28" s="88"/>
      <c r="C28" s="89"/>
      <c r="D28" s="89"/>
      <c r="E28" s="89"/>
      <c r="F28" s="89"/>
      <c r="G28" s="89"/>
      <c r="H28" s="90"/>
      <c r="I28" s="4"/>
      <c r="J28" s="1"/>
      <c r="K28" s="1"/>
      <c r="L28" s="1"/>
    </row>
    <row r="29" spans="1:12" ht="12.75">
      <c r="A29" s="87"/>
      <c r="B29" s="88"/>
      <c r="C29" s="89"/>
      <c r="D29" s="89"/>
      <c r="E29" s="89"/>
      <c r="F29" s="89"/>
      <c r="G29" s="89"/>
      <c r="H29" s="90"/>
      <c r="I29" s="4"/>
      <c r="J29" s="1"/>
      <c r="K29" s="1"/>
      <c r="L29" s="1"/>
    </row>
    <row r="30" spans="1:12" ht="12.75">
      <c r="A30" s="87"/>
      <c r="B30" s="88"/>
      <c r="C30" s="89"/>
      <c r="D30" s="89"/>
      <c r="E30" s="89"/>
      <c r="F30" s="89"/>
      <c r="G30" s="89"/>
      <c r="H30" s="90"/>
      <c r="I30" s="4"/>
      <c r="J30" s="1"/>
      <c r="K30" s="1"/>
      <c r="L30" s="1"/>
    </row>
    <row r="31" spans="1:12" ht="12.75">
      <c r="A31" s="87"/>
      <c r="B31" s="88"/>
      <c r="C31" s="89"/>
      <c r="D31" s="89"/>
      <c r="E31" s="89"/>
      <c r="F31" s="89"/>
      <c r="G31" s="89"/>
      <c r="H31" s="90"/>
      <c r="I31" s="4"/>
      <c r="J31" s="1"/>
      <c r="K31" s="1"/>
      <c r="L31" s="1"/>
    </row>
    <row r="32" spans="1:12" ht="12.75">
      <c r="A32" s="87"/>
      <c r="B32" s="88"/>
      <c r="C32" s="89"/>
      <c r="D32" s="89"/>
      <c r="E32" s="89"/>
      <c r="F32" s="89"/>
      <c r="G32" s="89"/>
      <c r="H32" s="90"/>
      <c r="I32" s="4"/>
      <c r="J32" s="1"/>
      <c r="K32" s="1"/>
      <c r="L32" s="1"/>
    </row>
    <row r="33" spans="1:12" ht="12.75">
      <c r="A33" s="87"/>
      <c r="B33" s="88"/>
      <c r="C33" s="89"/>
      <c r="D33" s="89"/>
      <c r="E33" s="89"/>
      <c r="F33" s="89"/>
      <c r="G33" s="89"/>
      <c r="H33" s="90"/>
      <c r="I33" s="4"/>
      <c r="J33" s="1"/>
      <c r="K33" s="1"/>
      <c r="L33" s="1"/>
    </row>
    <row r="34" spans="1:12" ht="12.75">
      <c r="A34" s="87"/>
      <c r="B34" s="88"/>
      <c r="C34" s="89"/>
      <c r="D34" s="89"/>
      <c r="E34" s="89"/>
      <c r="F34" s="89"/>
      <c r="G34" s="89"/>
      <c r="H34" s="90"/>
      <c r="I34" s="4"/>
      <c r="J34" s="1"/>
      <c r="K34" s="1"/>
      <c r="L34" s="1"/>
    </row>
    <row r="35" spans="1:12" ht="12.75">
      <c r="A35" s="87"/>
      <c r="B35" s="88"/>
      <c r="C35" s="89"/>
      <c r="D35" s="89"/>
      <c r="E35" s="89"/>
      <c r="F35" s="89"/>
      <c r="G35" s="89"/>
      <c r="H35" s="90"/>
      <c r="I35" s="4"/>
      <c r="J35" s="1"/>
      <c r="K35" s="1"/>
      <c r="L35" s="1"/>
    </row>
    <row r="36" spans="1:12" ht="12.75">
      <c r="A36" s="87"/>
      <c r="B36" s="88"/>
      <c r="C36" s="89"/>
      <c r="D36" s="89"/>
      <c r="E36" s="89"/>
      <c r="F36" s="89"/>
      <c r="G36" s="89"/>
      <c r="H36" s="90"/>
      <c r="I36" s="4"/>
      <c r="J36" s="1"/>
      <c r="K36" s="1"/>
      <c r="L36" s="1"/>
    </row>
    <row r="37" spans="1:12" ht="12.75">
      <c r="A37" s="87"/>
      <c r="B37" s="88"/>
      <c r="C37" s="89"/>
      <c r="D37" s="89"/>
      <c r="E37" s="89"/>
      <c r="F37" s="89"/>
      <c r="G37" s="89"/>
      <c r="H37" s="90"/>
      <c r="I37" s="4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</row>
    <row r="39" spans="1:12" ht="12.75">
      <c r="A39" s="1"/>
      <c r="B39" s="4"/>
      <c r="C39" s="4"/>
      <c r="D39" s="4"/>
      <c r="E39" s="4"/>
      <c r="F39" s="4"/>
      <c r="G39" s="4"/>
      <c r="H39" s="4"/>
      <c r="I39" s="4"/>
      <c r="J39" s="1"/>
      <c r="K39" s="1"/>
      <c r="L39" s="1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</sheetData>
  <printOptions/>
  <pageMargins left="0.75" right="0.75" top="0.5" bottom="0.5" header="0.5" footer="0.5"/>
  <pageSetup fitToHeight="1" fitToWidth="1"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E7" sqref="E7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8" t="s">
        <v>83</v>
      </c>
      <c r="B1" s="9"/>
      <c r="C1" s="6"/>
      <c r="D1" s="10"/>
      <c r="E1" s="81"/>
      <c r="F1" s="42"/>
      <c r="G1" s="6"/>
      <c r="H1" s="6"/>
    </row>
    <row r="2" spans="1:8" s="79" customFormat="1" ht="12.75" customHeight="1">
      <c r="A2" s="42"/>
      <c r="B2" s="42"/>
      <c r="C2" s="42"/>
      <c r="D2" s="80" t="s">
        <v>12</v>
      </c>
      <c r="E2" s="155">
        <f>MIN(B5:C6)</f>
        <v>15</v>
      </c>
      <c r="F2" s="42" t="s">
        <v>13</v>
      </c>
      <c r="G2" s="155"/>
      <c r="H2" s="42"/>
    </row>
    <row r="3" spans="1:7" ht="12.75">
      <c r="A3" s="6"/>
      <c r="B3" s="12"/>
      <c r="C3" s="13"/>
      <c r="D3" s="13"/>
      <c r="E3" s="6"/>
      <c r="F3" s="6"/>
      <c r="G3" s="6"/>
    </row>
    <row r="4" spans="1:8" ht="27" customHeight="1">
      <c r="A4" s="11"/>
      <c r="B4" s="43" t="s">
        <v>29</v>
      </c>
      <c r="C4" s="43" t="s">
        <v>30</v>
      </c>
      <c r="D4" s="43" t="s">
        <v>42</v>
      </c>
      <c r="E4" s="40" t="s">
        <v>8</v>
      </c>
      <c r="F4" s="5" t="s">
        <v>26</v>
      </c>
      <c r="G4" s="21"/>
      <c r="H4" s="40"/>
    </row>
    <row r="5" spans="1:8" ht="15.75">
      <c r="A5" s="190" t="s">
        <v>135</v>
      </c>
      <c r="B5" s="62">
        <v>19.92</v>
      </c>
      <c r="C5" s="62">
        <v>20.13</v>
      </c>
      <c r="D5" s="67">
        <f>MIN(B5:C5)</f>
        <v>19.92</v>
      </c>
      <c r="E5" s="68">
        <f>IF((D5&gt;0),0,50+50*((19.92/D5)^2-1)/((19.92/$E$2)^2-1))</f>
        <v>0</v>
      </c>
      <c r="F5" s="21">
        <f>RANK(E5,$E$5:$E$6)</f>
        <v>2</v>
      </c>
      <c r="G5" s="21"/>
      <c r="H5" s="78"/>
    </row>
    <row r="6" spans="1:8" ht="15.75">
      <c r="A6" s="190" t="s">
        <v>136</v>
      </c>
      <c r="B6" s="62">
        <v>16.17</v>
      </c>
      <c r="C6" s="62">
        <v>15</v>
      </c>
      <c r="D6" s="67">
        <f>MIN(B6:C6)</f>
        <v>15</v>
      </c>
      <c r="E6" s="68">
        <v>75</v>
      </c>
      <c r="F6" s="21">
        <f>RANK(E6,$E$5:$E$6)</f>
        <v>1</v>
      </c>
      <c r="G6" s="21"/>
      <c r="H6" s="78"/>
    </row>
    <row r="7" spans="1:8" ht="12.75">
      <c r="A7" s="6" t="s">
        <v>149</v>
      </c>
      <c r="B7" s="62">
        <v>14.84</v>
      </c>
      <c r="C7" s="62"/>
      <c r="D7" s="67">
        <f>MIN(B7:C7)</f>
        <v>14.84</v>
      </c>
      <c r="E7" s="68"/>
      <c r="F7" s="21"/>
      <c r="G7" s="21"/>
      <c r="H7" s="78"/>
    </row>
    <row r="8" spans="1:8" ht="15.75">
      <c r="A8" s="190"/>
      <c r="B8" s="67"/>
      <c r="C8" s="67"/>
      <c r="D8" s="67"/>
      <c r="E8" s="68"/>
      <c r="F8" s="21"/>
      <c r="G8" s="21"/>
      <c r="H8" s="78"/>
    </row>
    <row r="9" spans="1:8" ht="15.75">
      <c r="A9" s="190"/>
      <c r="B9" s="67"/>
      <c r="C9" s="67"/>
      <c r="D9" s="67"/>
      <c r="E9" s="68"/>
      <c r="F9" s="21"/>
      <c r="G9" s="21"/>
      <c r="H9" s="78"/>
    </row>
    <row r="10" spans="1:8" ht="15.75">
      <c r="A10" s="190"/>
      <c r="B10" s="67"/>
      <c r="C10" s="67"/>
      <c r="D10" s="67"/>
      <c r="E10" s="68"/>
      <c r="F10" s="21"/>
      <c r="G10" s="21"/>
      <c r="H10" s="78"/>
    </row>
    <row r="11" spans="1:8" ht="15.75">
      <c r="A11" s="190"/>
      <c r="B11" s="67"/>
      <c r="C11" s="67"/>
      <c r="D11" s="67"/>
      <c r="E11" s="68"/>
      <c r="F11" s="21"/>
      <c r="G11" s="21"/>
      <c r="H11" s="78"/>
    </row>
    <row r="12" spans="1:8" ht="15.75">
      <c r="A12" s="190"/>
      <c r="B12" s="67"/>
      <c r="C12" s="67"/>
      <c r="D12" s="67"/>
      <c r="E12" s="68"/>
      <c r="F12" s="21"/>
      <c r="G12" s="21"/>
      <c r="H12" s="78"/>
    </row>
    <row r="13" spans="1:8" ht="15.75">
      <c r="A13" s="190"/>
      <c r="B13" s="67"/>
      <c r="C13" s="67"/>
      <c r="D13" s="67"/>
      <c r="E13" s="68"/>
      <c r="F13" s="21"/>
      <c r="G13" s="21"/>
      <c r="H13" s="78"/>
    </row>
    <row r="14" spans="1:8" ht="15.75">
      <c r="A14" s="190"/>
      <c r="B14" s="67"/>
      <c r="C14" s="67"/>
      <c r="D14" s="67"/>
      <c r="E14" s="68"/>
      <c r="F14" s="21"/>
      <c r="G14" s="21"/>
      <c r="H14" s="78"/>
    </row>
    <row r="15" spans="1:8" ht="15.75">
      <c r="A15" s="190"/>
      <c r="B15" s="67"/>
      <c r="C15" s="67"/>
      <c r="D15" s="67"/>
      <c r="E15" s="68"/>
      <c r="F15" s="21"/>
      <c r="G15" s="21"/>
      <c r="H15" s="78"/>
    </row>
    <row r="16" spans="1:8" ht="15.75">
      <c r="A16" s="190"/>
      <c r="B16" s="67"/>
      <c r="C16" s="67"/>
      <c r="D16" s="67"/>
      <c r="E16" s="68"/>
      <c r="F16" s="21"/>
      <c r="G16" s="21"/>
      <c r="H16" s="78"/>
    </row>
    <row r="17" spans="1:8" ht="15.75">
      <c r="A17" s="190"/>
      <c r="B17" s="67"/>
      <c r="C17" s="67"/>
      <c r="D17" s="67"/>
      <c r="E17" s="68"/>
      <c r="F17" s="21"/>
      <c r="G17" s="21"/>
      <c r="H17" s="78"/>
    </row>
    <row r="18" spans="2:8" ht="12.75">
      <c r="B18" s="1"/>
      <c r="C18" s="1"/>
      <c r="F18" s="5"/>
      <c r="G18" s="5"/>
      <c r="H18" s="2"/>
    </row>
    <row r="19" spans="1:8" ht="12.75">
      <c r="A19" s="28"/>
      <c r="B19" s="67"/>
      <c r="C19" s="64"/>
      <c r="D19" s="64"/>
      <c r="E19" s="21"/>
      <c r="F19" s="21"/>
      <c r="G19" s="21"/>
      <c r="H19" s="3"/>
    </row>
    <row r="20" spans="1:8" ht="12.75">
      <c r="A20" s="18"/>
      <c r="B20" s="181"/>
      <c r="C20" s="64"/>
      <c r="D20" s="64"/>
      <c r="E20" s="21"/>
      <c r="F20" s="21"/>
      <c r="G20" s="21"/>
      <c r="H20" s="3"/>
    </row>
    <row r="21" spans="1:8" ht="12.75">
      <c r="A21" s="28"/>
      <c r="B21" s="64"/>
      <c r="C21" s="64"/>
      <c r="D21" s="64"/>
      <c r="E21" s="21"/>
      <c r="F21" s="21"/>
      <c r="G21" s="21"/>
      <c r="H21" s="3"/>
    </row>
    <row r="22" spans="1:8" ht="12.75">
      <c r="A22" s="28"/>
      <c r="B22" s="64"/>
      <c r="C22" s="64"/>
      <c r="D22" s="64"/>
      <c r="E22" s="21"/>
      <c r="F22" s="21"/>
      <c r="G22" s="21"/>
      <c r="H22" s="3"/>
    </row>
    <row r="23" spans="1:8" ht="12.75">
      <c r="A23" s="28"/>
      <c r="B23" s="64"/>
      <c r="C23" s="64"/>
      <c r="D23" s="64"/>
      <c r="E23" s="21"/>
      <c r="F23" s="21"/>
      <c r="G23" s="21"/>
      <c r="H23" s="3"/>
    </row>
    <row r="24" spans="1:8" ht="12.75">
      <c r="A24" s="28"/>
      <c r="B24" s="64"/>
      <c r="C24" s="64"/>
      <c r="D24" s="64"/>
      <c r="E24" s="21"/>
      <c r="F24" s="21"/>
      <c r="G24" s="21"/>
      <c r="H24" s="3"/>
    </row>
    <row r="25" spans="1:8" ht="12.75">
      <c r="A25" s="28"/>
      <c r="B25" s="64"/>
      <c r="C25" s="64"/>
      <c r="D25" s="64"/>
      <c r="E25" s="21"/>
      <c r="F25" s="21"/>
      <c r="G25" s="21"/>
      <c r="H25" s="3"/>
    </row>
    <row r="26" spans="1:8" ht="12.75">
      <c r="A26" s="28"/>
      <c r="B26" s="64"/>
      <c r="C26" s="64"/>
      <c r="D26" s="64"/>
      <c r="E26" s="21"/>
      <c r="F26" s="21"/>
      <c r="G26" s="21"/>
      <c r="H26" s="3"/>
    </row>
    <row r="27" spans="1:8" ht="12.75">
      <c r="A27" s="28"/>
      <c r="B27" s="64"/>
      <c r="C27" s="64"/>
      <c r="D27" s="64"/>
      <c r="E27" s="21"/>
      <c r="F27" s="21"/>
      <c r="G27" s="21"/>
      <c r="H27" s="3"/>
    </row>
    <row r="28" spans="1:8" ht="12.75">
      <c r="A28" s="28"/>
      <c r="B28" s="64"/>
      <c r="C28" s="64"/>
      <c r="D28" s="64"/>
      <c r="E28" s="21"/>
      <c r="F28" s="21"/>
      <c r="G28" s="21"/>
      <c r="H28" s="3"/>
    </row>
    <row r="29" spans="1:8" ht="12.75">
      <c r="A29" s="28"/>
      <c r="B29" s="64"/>
      <c r="C29" s="64"/>
      <c r="D29" s="64"/>
      <c r="E29" s="21"/>
      <c r="F29" s="21"/>
      <c r="G29" s="21"/>
      <c r="H29" s="3"/>
    </row>
    <row r="30" spans="1:8" ht="12.75">
      <c r="A30" s="28"/>
      <c r="B30" s="64"/>
      <c r="C30" s="64"/>
      <c r="D30" s="64"/>
      <c r="E30" s="21"/>
      <c r="F30" s="21"/>
      <c r="G30" s="21"/>
      <c r="H30" s="3"/>
    </row>
    <row r="31" spans="1:8" ht="12.75">
      <c r="A31" s="28"/>
      <c r="B31" s="64"/>
      <c r="C31" s="64"/>
      <c r="D31" s="64"/>
      <c r="E31" s="21"/>
      <c r="F31" s="21"/>
      <c r="G31" s="21"/>
      <c r="H31" s="3"/>
    </row>
    <row r="32" spans="1:8" ht="12.75">
      <c r="A32" s="28"/>
      <c r="B32" s="64"/>
      <c r="C32" s="64"/>
      <c r="D32" s="64"/>
      <c r="E32" s="21"/>
      <c r="F32" s="21"/>
      <c r="G32" s="21"/>
      <c r="H32" s="6"/>
    </row>
    <row r="33" spans="1:8" ht="12.75">
      <c r="A33" s="28"/>
      <c r="B33" s="64"/>
      <c r="C33" s="64"/>
      <c r="D33" s="64"/>
      <c r="E33" s="21"/>
      <c r="F33" s="21"/>
      <c r="G33" s="21"/>
      <c r="H33" s="6"/>
    </row>
    <row r="34" spans="1:8" ht="12.75">
      <c r="A34" s="13"/>
      <c r="B34" s="64"/>
      <c r="C34" s="64"/>
      <c r="D34" s="64"/>
      <c r="E34" s="21"/>
      <c r="F34" s="21"/>
      <c r="G34" s="21"/>
      <c r="H34" s="6"/>
    </row>
    <row r="35" spans="1:8" ht="12.75">
      <c r="A35" s="13"/>
      <c r="B35" s="64"/>
      <c r="C35" s="64"/>
      <c r="D35" s="64"/>
      <c r="E35" s="21"/>
      <c r="F35" s="21"/>
      <c r="G35" s="21"/>
      <c r="H35" s="6"/>
    </row>
    <row r="36" spans="1:8" ht="12.75">
      <c r="A36" s="13"/>
      <c r="B36" s="64"/>
      <c r="C36" s="64"/>
      <c r="D36" s="64"/>
      <c r="E36" s="21"/>
      <c r="F36" s="21"/>
      <c r="G36" s="21"/>
      <c r="H36" s="6"/>
    </row>
    <row r="37" spans="1:8" ht="12.75">
      <c r="A37" s="57"/>
      <c r="B37" s="13"/>
      <c r="C37" s="13"/>
      <c r="D37" s="13"/>
      <c r="E37" s="6"/>
      <c r="F37" s="6"/>
      <c r="G37" s="6"/>
      <c r="H37" s="6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D8" sqref="D8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8" t="s">
        <v>84</v>
      </c>
      <c r="B1" s="9"/>
      <c r="C1" s="10"/>
      <c r="D1" s="10"/>
      <c r="E1" s="81"/>
      <c r="F1" s="81"/>
      <c r="G1" s="42"/>
      <c r="H1" s="6"/>
      <c r="I1" s="6"/>
    </row>
    <row r="2" spans="1:9" ht="12.75">
      <c r="A2" s="25"/>
      <c r="B2" s="158"/>
      <c r="C2" s="159" t="s">
        <v>53</v>
      </c>
      <c r="D2" s="159" t="s">
        <v>63</v>
      </c>
      <c r="E2" s="160">
        <f>MAX(C6:C7)</f>
        <v>73.73</v>
      </c>
      <c r="F2" s="160"/>
      <c r="G2" s="25" t="s">
        <v>47</v>
      </c>
      <c r="H2" s="6"/>
      <c r="I2" s="6"/>
    </row>
    <row r="3" spans="1:9" s="79" customFormat="1" ht="12.75" customHeight="1">
      <c r="A3" s="25"/>
      <c r="B3" s="25"/>
      <c r="C3" s="159" t="s">
        <v>54</v>
      </c>
      <c r="D3" s="159" t="s">
        <v>63</v>
      </c>
      <c r="E3" s="160">
        <f>MIN(B6:B7)</f>
        <v>68.97</v>
      </c>
      <c r="F3" s="160"/>
      <c r="G3" s="25" t="s">
        <v>47</v>
      </c>
      <c r="H3" s="42"/>
      <c r="I3" s="160"/>
    </row>
    <row r="4" spans="1:8" ht="12.75">
      <c r="A4" s="25"/>
      <c r="B4" s="18"/>
      <c r="C4" s="28"/>
      <c r="D4" s="28"/>
      <c r="E4" s="25"/>
      <c r="F4" s="25"/>
      <c r="G4" s="25"/>
      <c r="H4" s="6"/>
    </row>
    <row r="5" spans="1:8" ht="27" customHeight="1">
      <c r="A5" s="97"/>
      <c r="B5" s="43" t="s">
        <v>73</v>
      </c>
      <c r="C5" s="43" t="s">
        <v>73</v>
      </c>
      <c r="D5" s="43" t="s">
        <v>47</v>
      </c>
      <c r="E5" s="161" t="s">
        <v>47</v>
      </c>
      <c r="F5" s="161" t="s">
        <v>62</v>
      </c>
      <c r="G5" s="23" t="s">
        <v>26</v>
      </c>
      <c r="H5" s="21"/>
    </row>
    <row r="6" spans="1:9" ht="15.75">
      <c r="A6" s="190" t="s">
        <v>135</v>
      </c>
      <c r="B6" s="162">
        <v>73.73</v>
      </c>
      <c r="C6" s="147">
        <f>MAX(B6:B6)</f>
        <v>73.73</v>
      </c>
      <c r="D6" s="147" t="s">
        <v>47</v>
      </c>
      <c r="E6" s="68" t="s">
        <v>47</v>
      </c>
      <c r="F6" s="68">
        <v>75</v>
      </c>
      <c r="G6" s="32">
        <f>RANK(F6,$F$6:$F$7)</f>
        <v>1</v>
      </c>
      <c r="H6" s="21"/>
      <c r="I6" s="68"/>
    </row>
    <row r="7" spans="1:9" ht="15.75">
      <c r="A7" s="190" t="s">
        <v>136</v>
      </c>
      <c r="B7" s="62">
        <v>68.97</v>
      </c>
      <c r="C7" s="147">
        <f>MAX(B7:B7)</f>
        <v>68.97</v>
      </c>
      <c r="D7" s="147" t="s">
        <v>47</v>
      </c>
      <c r="E7" s="68" t="s">
        <v>47</v>
      </c>
      <c r="F7" s="68">
        <v>0</v>
      </c>
      <c r="G7" s="32">
        <f>RANK(F7,$F$6:$F$7)</f>
        <v>2</v>
      </c>
      <c r="H7" s="21"/>
      <c r="I7" s="68"/>
    </row>
    <row r="8" spans="1:9" ht="15.75">
      <c r="A8" s="190" t="s">
        <v>160</v>
      </c>
      <c r="B8" s="67"/>
      <c r="C8" s="154">
        <v>3</v>
      </c>
      <c r="D8" s="147"/>
      <c r="E8" s="89"/>
      <c r="F8" s="89"/>
      <c r="G8" s="197"/>
      <c r="H8" s="21"/>
      <c r="I8" s="68"/>
    </row>
    <row r="9" spans="1:9" ht="15.75">
      <c r="A9" s="190"/>
      <c r="B9" s="67"/>
      <c r="C9" s="147"/>
      <c r="D9" s="147"/>
      <c r="E9" s="89"/>
      <c r="F9" s="89"/>
      <c r="G9" s="197"/>
      <c r="H9" s="21"/>
      <c r="I9" s="68"/>
    </row>
    <row r="10" spans="1:9" ht="15.75">
      <c r="A10" s="190"/>
      <c r="B10" s="67"/>
      <c r="C10" s="147"/>
      <c r="D10" s="147"/>
      <c r="E10" s="89"/>
      <c r="F10" s="89"/>
      <c r="G10" s="197"/>
      <c r="H10" s="21"/>
      <c r="I10" s="68"/>
    </row>
    <row r="11" spans="1:9" ht="15.75">
      <c r="A11" s="190"/>
      <c r="B11" s="67"/>
      <c r="C11" s="147"/>
      <c r="D11" s="147"/>
      <c r="E11" s="89"/>
      <c r="F11" s="89"/>
      <c r="G11" s="197"/>
      <c r="H11" s="21"/>
      <c r="I11" s="68"/>
    </row>
    <row r="12" spans="1:9" ht="15.75">
      <c r="A12" s="190"/>
      <c r="B12" s="67"/>
      <c r="C12" s="147"/>
      <c r="D12" s="147"/>
      <c r="E12" s="89"/>
      <c r="F12" s="89"/>
      <c r="G12" s="197"/>
      <c r="H12" s="21"/>
      <c r="I12" s="68"/>
    </row>
    <row r="13" spans="1:9" ht="15.75">
      <c r="A13" s="190"/>
      <c r="B13" s="67"/>
      <c r="C13" s="147"/>
      <c r="D13" s="147"/>
      <c r="E13" s="89"/>
      <c r="F13" s="89"/>
      <c r="G13" s="197"/>
      <c r="H13" s="21"/>
      <c r="I13" s="68"/>
    </row>
    <row r="14" spans="1:9" ht="15.75">
      <c r="A14" s="190"/>
      <c r="B14" s="67"/>
      <c r="C14" s="147"/>
      <c r="D14" s="147"/>
      <c r="E14" s="89"/>
      <c r="F14" s="89"/>
      <c r="G14" s="197"/>
      <c r="H14" s="21"/>
      <c r="I14" s="68"/>
    </row>
    <row r="15" spans="1:9" ht="15.75">
      <c r="A15" s="190"/>
      <c r="B15" s="67"/>
      <c r="C15" s="147"/>
      <c r="D15" s="147"/>
      <c r="E15" s="89"/>
      <c r="F15" s="89"/>
      <c r="G15" s="197"/>
      <c r="H15" s="21"/>
      <c r="I15" s="68"/>
    </row>
    <row r="16" spans="1:9" ht="15.75">
      <c r="A16" s="190"/>
      <c r="B16" s="67"/>
      <c r="C16" s="147"/>
      <c r="D16" s="147"/>
      <c r="E16" s="89"/>
      <c r="F16" s="89"/>
      <c r="G16" s="197"/>
      <c r="H16" s="21"/>
      <c r="I16" s="68"/>
    </row>
    <row r="17" spans="1:9" ht="15.75">
      <c r="A17" s="190"/>
      <c r="B17" s="67"/>
      <c r="C17" s="147"/>
      <c r="D17" s="147"/>
      <c r="E17" s="89"/>
      <c r="F17" s="89"/>
      <c r="G17" s="197"/>
      <c r="H17" s="21"/>
      <c r="I17" s="68"/>
    </row>
    <row r="18" spans="1:9" ht="15.75">
      <c r="A18" s="190"/>
      <c r="B18" s="67"/>
      <c r="C18" s="147"/>
      <c r="D18" s="147"/>
      <c r="E18" s="89"/>
      <c r="F18" s="89"/>
      <c r="G18" s="197"/>
      <c r="H18" s="21"/>
      <c r="I18" s="68"/>
    </row>
    <row r="19" spans="1:9" ht="12.75">
      <c r="A19" s="28"/>
      <c r="B19" s="58"/>
      <c r="C19" s="58"/>
      <c r="D19" s="58"/>
      <c r="E19" s="58"/>
      <c r="F19" s="58"/>
      <c r="G19" s="61"/>
      <c r="H19" s="5"/>
      <c r="I19" s="2"/>
    </row>
    <row r="20" spans="1:9" ht="12.75">
      <c r="A20" s="28"/>
      <c r="B20" s="67"/>
      <c r="C20" s="64"/>
      <c r="D20" s="64"/>
      <c r="E20" s="90"/>
      <c r="F20" s="90"/>
      <c r="G20" s="90"/>
      <c r="H20" s="21"/>
      <c r="I20" s="3"/>
    </row>
    <row r="21" spans="1:9" ht="12.75">
      <c r="A21" s="18"/>
      <c r="B21" s="181"/>
      <c r="C21" s="64"/>
      <c r="D21" s="64"/>
      <c r="E21" s="90"/>
      <c r="F21" s="90"/>
      <c r="G21" s="90"/>
      <c r="H21" s="21"/>
      <c r="I21" s="3"/>
    </row>
    <row r="22" spans="1:9" ht="12.75">
      <c r="A22" s="28"/>
      <c r="B22" s="64"/>
      <c r="C22" s="64"/>
      <c r="D22" s="64"/>
      <c r="E22" s="21"/>
      <c r="F22" s="21"/>
      <c r="G22" s="21"/>
      <c r="H22" s="21"/>
      <c r="I22" s="3"/>
    </row>
    <row r="23" spans="1:9" ht="12.75">
      <c r="A23" s="28"/>
      <c r="B23" s="64"/>
      <c r="C23" s="64"/>
      <c r="D23" s="64"/>
      <c r="E23" s="21"/>
      <c r="F23" s="21"/>
      <c r="G23" s="21"/>
      <c r="H23" s="21"/>
      <c r="I23" s="3"/>
    </row>
    <row r="24" spans="1:9" ht="12.75">
      <c r="A24" s="28"/>
      <c r="B24" s="64"/>
      <c r="C24" s="64"/>
      <c r="D24" s="64"/>
      <c r="E24" s="21"/>
      <c r="F24" s="21"/>
      <c r="G24" s="21"/>
      <c r="H24" s="21"/>
      <c r="I24" s="3"/>
    </row>
    <row r="25" spans="1:9" ht="12.75">
      <c r="A25" s="28"/>
      <c r="B25" s="64"/>
      <c r="C25" s="64"/>
      <c r="D25" s="64"/>
      <c r="E25" s="21"/>
      <c r="F25" s="21"/>
      <c r="G25" s="21"/>
      <c r="H25" s="21"/>
      <c r="I25" s="3"/>
    </row>
    <row r="26" spans="1:9" ht="12.75">
      <c r="A26" s="28"/>
      <c r="B26" s="64"/>
      <c r="C26" s="64"/>
      <c r="D26" s="64"/>
      <c r="E26" s="21"/>
      <c r="F26" s="21"/>
      <c r="G26" s="21"/>
      <c r="H26" s="21"/>
      <c r="I26" s="3"/>
    </row>
    <row r="27" spans="1:9" ht="12.75">
      <c r="A27" s="28"/>
      <c r="B27" s="64"/>
      <c r="C27" s="64"/>
      <c r="D27" s="64"/>
      <c r="E27" s="21"/>
      <c r="F27" s="21"/>
      <c r="G27" s="21"/>
      <c r="H27" s="21"/>
      <c r="I27" s="3"/>
    </row>
    <row r="28" spans="1:9" ht="12.75">
      <c r="A28" s="28"/>
      <c r="B28" s="64"/>
      <c r="C28" s="64"/>
      <c r="D28" s="64"/>
      <c r="E28" s="21"/>
      <c r="F28" s="21"/>
      <c r="G28" s="21"/>
      <c r="H28" s="21"/>
      <c r="I28" s="3"/>
    </row>
    <row r="29" spans="1:9" ht="12.75">
      <c r="A29" s="28"/>
      <c r="B29" s="64"/>
      <c r="C29" s="64"/>
      <c r="D29" s="64"/>
      <c r="E29" s="21"/>
      <c r="F29" s="21"/>
      <c r="G29" s="21"/>
      <c r="H29" s="21"/>
      <c r="I29" s="3"/>
    </row>
    <row r="30" spans="1:9" ht="12.75">
      <c r="A30" s="28"/>
      <c r="B30" s="64"/>
      <c r="C30" s="64"/>
      <c r="D30" s="64"/>
      <c r="E30" s="21"/>
      <c r="F30" s="21"/>
      <c r="G30" s="21"/>
      <c r="H30" s="21"/>
      <c r="I30" s="3"/>
    </row>
    <row r="31" spans="1:9" ht="12.75">
      <c r="A31" s="28"/>
      <c r="B31" s="64"/>
      <c r="C31" s="64"/>
      <c r="D31" s="64"/>
      <c r="E31" s="21"/>
      <c r="F31" s="21"/>
      <c r="G31" s="21"/>
      <c r="H31" s="21"/>
      <c r="I31" s="3"/>
    </row>
    <row r="32" spans="1:9" ht="12.75">
      <c r="A32" s="28"/>
      <c r="B32" s="64"/>
      <c r="C32" s="64"/>
      <c r="D32" s="64"/>
      <c r="E32" s="21"/>
      <c r="F32" s="21"/>
      <c r="G32" s="21"/>
      <c r="H32" s="21"/>
      <c r="I32" s="3"/>
    </row>
    <row r="33" spans="1:9" ht="12.75">
      <c r="A33" s="28"/>
      <c r="B33" s="64"/>
      <c r="C33" s="64"/>
      <c r="D33" s="64"/>
      <c r="E33" s="21"/>
      <c r="F33" s="21"/>
      <c r="G33" s="21"/>
      <c r="H33" s="21"/>
      <c r="I33" s="6"/>
    </row>
    <row r="34" spans="1:9" ht="12.75">
      <c r="A34" s="28"/>
      <c r="B34" s="64"/>
      <c r="C34" s="64"/>
      <c r="D34" s="64"/>
      <c r="E34" s="21"/>
      <c r="F34" s="21"/>
      <c r="G34" s="21"/>
      <c r="H34" s="21"/>
      <c r="I34" s="6"/>
    </row>
    <row r="35" spans="1:9" ht="12.75">
      <c r="A35" s="13"/>
      <c r="B35" s="64"/>
      <c r="C35" s="64"/>
      <c r="D35" s="64"/>
      <c r="E35" s="21"/>
      <c r="F35" s="21"/>
      <c r="G35" s="21"/>
      <c r="H35" s="21"/>
      <c r="I35" s="6"/>
    </row>
    <row r="36" spans="1:9" ht="12.75">
      <c r="A36" s="13"/>
      <c r="B36" s="64"/>
      <c r="C36" s="64"/>
      <c r="D36" s="64"/>
      <c r="E36" s="21"/>
      <c r="F36" s="21"/>
      <c r="G36" s="21"/>
      <c r="H36" s="21"/>
      <c r="I36" s="6"/>
    </row>
    <row r="37" spans="1:9" ht="12.75">
      <c r="A37" s="13"/>
      <c r="B37" s="64"/>
      <c r="C37" s="64"/>
      <c r="D37" s="64"/>
      <c r="E37" s="21"/>
      <c r="F37" s="21"/>
      <c r="G37" s="21"/>
      <c r="H37" s="21"/>
      <c r="I37" s="6"/>
    </row>
    <row r="38" spans="1:9" ht="12.75">
      <c r="A38" s="57"/>
      <c r="B38" s="13"/>
      <c r="C38" s="13"/>
      <c r="D38" s="13"/>
      <c r="E38" s="6"/>
      <c r="F38" s="6"/>
      <c r="G38" s="6"/>
      <c r="H38" s="6"/>
      <c r="I38" s="6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workbookViewId="0" topLeftCell="A1">
      <selection activeCell="B8" sqref="B8"/>
    </sheetView>
  </sheetViews>
  <sheetFormatPr defaultColWidth="9.140625" defaultRowHeight="12.75"/>
  <cols>
    <col min="1" max="1" width="40.8515625" style="0" customWidth="1"/>
    <col min="2" max="2" width="15.7109375" style="0" bestFit="1" customWidth="1"/>
    <col min="3" max="3" width="12.57421875" style="0" customWidth="1"/>
    <col min="4" max="4" width="8.57421875" style="0" customWidth="1"/>
    <col min="5" max="5" width="12.421875" style="0" customWidth="1"/>
    <col min="6" max="6" width="16.00390625" style="0" customWidth="1"/>
    <col min="7" max="7" width="10.57421875" style="0" customWidth="1"/>
    <col min="8" max="8" width="9.28125" style="0" customWidth="1"/>
    <col min="9" max="9" width="4.00390625" style="0" customWidth="1"/>
    <col min="11" max="11" width="10.00390625" style="0" customWidth="1"/>
    <col min="12" max="12" width="8.7109375" style="3" customWidth="1"/>
    <col min="13" max="13" width="10.7109375" style="3" customWidth="1"/>
    <col min="14" max="14" width="8.7109375" style="3" customWidth="1"/>
    <col min="15" max="15" width="3.00390625" style="3" customWidth="1"/>
    <col min="16" max="22" width="8.7109375" style="45" customWidth="1"/>
    <col min="23" max="23" width="10.00390625" style="45" customWidth="1"/>
    <col min="24" max="25" width="8.7109375" style="45" customWidth="1"/>
    <col min="26" max="26" width="8.7109375" style="0" customWidth="1"/>
    <col min="27" max="27" width="2.140625" style="0" customWidth="1"/>
    <col min="28" max="28" width="16.28125" style="3" customWidth="1"/>
    <col min="29" max="29" width="12.7109375" style="3" customWidth="1"/>
    <col min="30" max="33" width="8.7109375" style="0" customWidth="1"/>
  </cols>
  <sheetData>
    <row r="1" spans="1:32" ht="18.75">
      <c r="A1" s="138" t="s">
        <v>150</v>
      </c>
      <c r="B1" s="25"/>
      <c r="C1" s="25"/>
      <c r="D1" s="25"/>
      <c r="E1" s="25"/>
      <c r="F1" s="25" t="s">
        <v>151</v>
      </c>
      <c r="G1" s="32" t="s">
        <v>152</v>
      </c>
      <c r="H1" s="25"/>
      <c r="I1" s="25"/>
      <c r="J1" s="25"/>
      <c r="K1" s="25"/>
      <c r="L1" s="32"/>
      <c r="M1" s="32"/>
      <c r="N1" s="32"/>
      <c r="O1" s="32"/>
      <c r="P1" s="139"/>
      <c r="Q1" s="101"/>
      <c r="R1" s="102"/>
      <c r="S1" s="102"/>
      <c r="T1" s="102"/>
      <c r="U1" s="102"/>
      <c r="V1" s="102"/>
      <c r="W1" s="102"/>
      <c r="X1" s="102"/>
      <c r="Y1" s="102"/>
      <c r="Z1" s="103"/>
      <c r="AA1" s="104"/>
      <c r="AB1" s="105"/>
      <c r="AC1" s="73"/>
      <c r="AD1" s="1"/>
      <c r="AE1" s="1"/>
      <c r="AF1" s="1"/>
    </row>
    <row r="2" spans="1:32" ht="12.75">
      <c r="A2" s="93"/>
      <c r="B2" s="28"/>
      <c r="C2" s="28"/>
      <c r="D2" s="28"/>
      <c r="E2" s="28"/>
      <c r="F2" s="28" t="s">
        <v>153</v>
      </c>
      <c r="G2" s="58">
        <v>100</v>
      </c>
      <c r="H2" s="28"/>
      <c r="I2" s="28"/>
      <c r="J2" s="28"/>
      <c r="K2" s="28"/>
      <c r="L2" s="140"/>
      <c r="M2" s="58"/>
      <c r="N2" s="58"/>
      <c r="O2" s="58"/>
      <c r="P2" s="141"/>
      <c r="Q2" s="108"/>
      <c r="R2" s="108"/>
      <c r="S2" s="102"/>
      <c r="T2" s="102"/>
      <c r="U2" s="102"/>
      <c r="V2" s="102"/>
      <c r="W2" s="102"/>
      <c r="X2" s="102"/>
      <c r="Y2" s="102"/>
      <c r="Z2" s="103"/>
      <c r="AA2" s="104"/>
      <c r="AB2" s="105"/>
      <c r="AC2" s="73"/>
      <c r="AD2" s="1"/>
      <c r="AE2" s="1"/>
      <c r="AF2" s="1"/>
    </row>
    <row r="3" spans="1:32" ht="12.75">
      <c r="A3" s="18"/>
      <c r="B3" s="18"/>
      <c r="C3" s="27"/>
      <c r="D3" s="27"/>
      <c r="E3" s="27"/>
      <c r="F3" s="207" t="s">
        <v>156</v>
      </c>
      <c r="G3" s="58" t="s">
        <v>157</v>
      </c>
      <c r="H3" s="27"/>
      <c r="I3" s="27"/>
      <c r="J3" s="18"/>
      <c r="K3" s="27"/>
      <c r="L3" s="32"/>
      <c r="M3" s="27"/>
      <c r="N3" s="27"/>
      <c r="O3" s="27"/>
      <c r="P3" s="142"/>
      <c r="Q3" s="111"/>
      <c r="R3" s="108"/>
      <c r="S3" s="102"/>
      <c r="T3" s="102"/>
      <c r="U3" s="102"/>
      <c r="V3" s="102"/>
      <c r="W3" s="102"/>
      <c r="X3" s="102"/>
      <c r="Y3" s="102"/>
      <c r="Z3" s="103"/>
      <c r="AA3" s="104"/>
      <c r="AB3" s="105"/>
      <c r="AC3" s="73"/>
      <c r="AD3" s="1"/>
      <c r="AE3" s="1"/>
      <c r="AF3" s="1"/>
    </row>
    <row r="4" spans="1:32" ht="12.75">
      <c r="A4" s="18"/>
      <c r="B4" s="27" t="s">
        <v>154</v>
      </c>
      <c r="C4" s="27"/>
      <c r="D4" s="27"/>
      <c r="E4" s="27"/>
      <c r="F4" s="27"/>
      <c r="G4" s="27"/>
      <c r="H4" s="27"/>
      <c r="I4" s="27"/>
      <c r="J4" s="27"/>
      <c r="K4" s="27"/>
      <c r="L4" s="32"/>
      <c r="M4" s="27"/>
      <c r="N4" s="27"/>
      <c r="O4" s="27"/>
      <c r="P4" s="142"/>
      <c r="Q4" s="111"/>
      <c r="R4" s="108"/>
      <c r="S4" s="102"/>
      <c r="T4" s="102"/>
      <c r="U4" s="102"/>
      <c r="V4" s="102"/>
      <c r="W4" s="102"/>
      <c r="X4" s="102"/>
      <c r="Y4" s="102"/>
      <c r="Z4" s="103"/>
      <c r="AA4" s="104"/>
      <c r="AB4" s="105"/>
      <c r="AC4" s="73"/>
      <c r="AD4" s="1"/>
      <c r="AE4" s="1"/>
      <c r="AF4" s="1"/>
    </row>
    <row r="5" spans="2:28" ht="12.75">
      <c r="B5" s="27" t="s">
        <v>155</v>
      </c>
      <c r="C5" s="43"/>
      <c r="D5" s="43" t="s">
        <v>8</v>
      </c>
      <c r="E5" s="43" t="s">
        <v>26</v>
      </c>
      <c r="F5" s="27"/>
      <c r="I5" s="43"/>
      <c r="J5" s="43"/>
      <c r="K5" s="27"/>
      <c r="L5" s="48"/>
      <c r="M5" s="23"/>
      <c r="N5" s="32"/>
      <c r="O5" s="32"/>
      <c r="P5" s="139"/>
      <c r="Q5" s="101"/>
      <c r="R5" s="101"/>
      <c r="S5" s="101"/>
      <c r="T5" s="101"/>
      <c r="U5" s="101"/>
      <c r="V5" s="101"/>
      <c r="W5" s="101"/>
      <c r="X5" s="101"/>
      <c r="Y5" s="101"/>
      <c r="Z5" s="100"/>
      <c r="AA5" s="112"/>
      <c r="AB5" s="113"/>
    </row>
    <row r="6" spans="1:35" ht="15.75">
      <c r="A6" s="190" t="s">
        <v>135</v>
      </c>
      <c r="B6" s="166">
        <v>100</v>
      </c>
      <c r="C6" s="204"/>
      <c r="D6" s="167">
        <f>$B6</f>
        <v>100</v>
      </c>
      <c r="E6" s="145">
        <f>RANK(D6,$D$6:$D$7)</f>
        <v>1</v>
      </c>
      <c r="F6" s="205"/>
      <c r="I6" s="144"/>
      <c r="J6" s="151"/>
      <c r="K6" s="151"/>
      <c r="L6" s="151"/>
      <c r="M6" s="151"/>
      <c r="N6" s="32"/>
      <c r="O6" s="32"/>
      <c r="P6" s="146"/>
      <c r="Q6" s="101"/>
      <c r="R6" s="101"/>
      <c r="S6" s="101"/>
      <c r="T6" s="101"/>
      <c r="U6" s="101"/>
      <c r="V6" s="101"/>
      <c r="W6" s="101"/>
      <c r="X6" s="101"/>
      <c r="Y6" s="101"/>
      <c r="Z6" s="100"/>
      <c r="AA6" s="112"/>
      <c r="AB6" s="113"/>
      <c r="AH6" s="35"/>
      <c r="AI6" s="35"/>
    </row>
    <row r="7" spans="1:35" ht="15.75">
      <c r="A7" s="190" t="s">
        <v>136</v>
      </c>
      <c r="B7" s="166">
        <v>100</v>
      </c>
      <c r="C7" s="204"/>
      <c r="D7" s="167">
        <f>$B7</f>
        <v>100</v>
      </c>
      <c r="E7" s="145">
        <f>RANK(D7,$D$6:$D$7)</f>
        <v>1</v>
      </c>
      <c r="F7" s="205"/>
      <c r="I7" s="144"/>
      <c r="J7" s="151"/>
      <c r="K7" s="151"/>
      <c r="L7" s="151"/>
      <c r="M7" s="151"/>
      <c r="N7" s="32"/>
      <c r="O7" s="32"/>
      <c r="P7" s="139"/>
      <c r="Q7" s="101"/>
      <c r="R7" s="101"/>
      <c r="S7" s="101"/>
      <c r="T7" s="101"/>
      <c r="U7" s="101"/>
      <c r="V7" s="101"/>
      <c r="W7" s="101"/>
      <c r="X7" s="101"/>
      <c r="Y7" s="101"/>
      <c r="Z7" s="100"/>
      <c r="AA7" s="112"/>
      <c r="AB7" s="113"/>
      <c r="AH7" s="35"/>
      <c r="AI7" s="35"/>
    </row>
    <row r="8" spans="1:35" ht="15.75">
      <c r="A8" s="190"/>
      <c r="B8" s="204"/>
      <c r="C8" s="204"/>
      <c r="D8" s="204"/>
      <c r="E8" s="163"/>
      <c r="F8" s="205"/>
      <c r="G8" s="167"/>
      <c r="H8" s="145"/>
      <c r="I8" s="144"/>
      <c r="J8" s="151"/>
      <c r="K8" s="151"/>
      <c r="L8" s="151"/>
      <c r="M8" s="151"/>
      <c r="N8" s="32"/>
      <c r="O8" s="32"/>
      <c r="P8" s="139"/>
      <c r="Q8" s="101"/>
      <c r="R8" s="101"/>
      <c r="S8" s="101"/>
      <c r="T8" s="101"/>
      <c r="U8" s="101"/>
      <c r="V8" s="101"/>
      <c r="W8" s="101"/>
      <c r="X8" s="101"/>
      <c r="Y8" s="101"/>
      <c r="Z8" s="100"/>
      <c r="AA8" s="112"/>
      <c r="AB8" s="113"/>
      <c r="AH8" s="35"/>
      <c r="AI8" s="35"/>
    </row>
    <row r="9" spans="1:35" ht="15.75">
      <c r="A9" s="190"/>
      <c r="B9" s="204"/>
      <c r="C9" s="204"/>
      <c r="D9" s="204"/>
      <c r="E9" s="163"/>
      <c r="F9" s="205"/>
      <c r="G9" s="167"/>
      <c r="H9" s="145"/>
      <c r="I9" s="144"/>
      <c r="J9" s="151"/>
      <c r="K9" s="151"/>
      <c r="L9" s="151"/>
      <c r="M9" s="151"/>
      <c r="N9" s="32"/>
      <c r="O9" s="32"/>
      <c r="P9" s="139"/>
      <c r="Q9" s="101"/>
      <c r="R9" s="101"/>
      <c r="S9" s="101"/>
      <c r="T9" s="101"/>
      <c r="U9" s="101"/>
      <c r="V9" s="101"/>
      <c r="W9" s="101"/>
      <c r="X9" s="101"/>
      <c r="Y9" s="101"/>
      <c r="Z9" s="100"/>
      <c r="AA9" s="112"/>
      <c r="AB9" s="113"/>
      <c r="AH9" s="35"/>
      <c r="AI9" s="35"/>
    </row>
    <row r="10" spans="1:35" ht="15.75">
      <c r="A10" s="190"/>
      <c r="B10" s="204"/>
      <c r="C10" s="204"/>
      <c r="D10" s="204"/>
      <c r="E10" s="163"/>
      <c r="F10" s="205"/>
      <c r="G10" s="167"/>
      <c r="H10" s="145"/>
      <c r="I10" s="144"/>
      <c r="J10" s="151"/>
      <c r="K10" s="151"/>
      <c r="L10" s="151"/>
      <c r="M10" s="151"/>
      <c r="N10" s="32"/>
      <c r="O10" s="32"/>
      <c r="P10" s="146"/>
      <c r="Q10" s="115"/>
      <c r="R10" s="115"/>
      <c r="S10" s="115"/>
      <c r="T10" s="101"/>
      <c r="U10" s="101"/>
      <c r="V10" s="101"/>
      <c r="W10" s="101"/>
      <c r="X10" s="101"/>
      <c r="Y10" s="101"/>
      <c r="Z10" s="100"/>
      <c r="AA10" s="112"/>
      <c r="AB10" s="113"/>
      <c r="AH10" s="35"/>
      <c r="AI10" s="35"/>
    </row>
    <row r="11" spans="1:35" ht="15.75">
      <c r="A11" s="190"/>
      <c r="B11" s="219" t="s">
        <v>161</v>
      </c>
      <c r="C11" s="204"/>
      <c r="D11" s="204"/>
      <c r="E11" s="163"/>
      <c r="F11" s="205"/>
      <c r="G11" s="167"/>
      <c r="H11" s="145"/>
      <c r="I11" s="144"/>
      <c r="J11" s="151"/>
      <c r="K11" s="151"/>
      <c r="L11" s="151"/>
      <c r="M11" s="151"/>
      <c r="N11" s="32"/>
      <c r="O11" s="32"/>
      <c r="P11" s="146"/>
      <c r="Q11" s="115"/>
      <c r="R11" s="115"/>
      <c r="S11" s="115"/>
      <c r="T11" s="101"/>
      <c r="U11" s="101"/>
      <c r="V11" s="101"/>
      <c r="W11" s="101"/>
      <c r="X11" s="101"/>
      <c r="Y11" s="101"/>
      <c r="Z11" s="100"/>
      <c r="AA11" s="112"/>
      <c r="AB11" s="113"/>
      <c r="AH11" s="35"/>
      <c r="AI11" s="35"/>
    </row>
    <row r="12" spans="1:35" ht="15.75">
      <c r="A12" s="190"/>
      <c r="B12" s="204"/>
      <c r="C12" s="204"/>
      <c r="D12" s="204"/>
      <c r="E12" s="163"/>
      <c r="F12" s="205"/>
      <c r="G12" s="167"/>
      <c r="H12" s="145"/>
      <c r="I12" s="144"/>
      <c r="J12" s="151"/>
      <c r="K12" s="151"/>
      <c r="L12" s="151"/>
      <c r="M12" s="151"/>
      <c r="N12" s="32"/>
      <c r="O12" s="32"/>
      <c r="P12" s="146"/>
      <c r="Q12" s="115"/>
      <c r="R12" s="115"/>
      <c r="S12" s="115"/>
      <c r="T12" s="101"/>
      <c r="U12" s="101"/>
      <c r="V12" s="101"/>
      <c r="W12" s="101"/>
      <c r="X12" s="101"/>
      <c r="Y12" s="101"/>
      <c r="Z12" s="100"/>
      <c r="AA12" s="112"/>
      <c r="AB12" s="113"/>
      <c r="AH12" s="35"/>
      <c r="AI12" s="35"/>
    </row>
    <row r="13" spans="1:35" ht="15.75">
      <c r="A13" s="190"/>
      <c r="B13" s="73"/>
      <c r="C13" s="73"/>
      <c r="D13" s="73"/>
      <c r="E13" s="163"/>
      <c r="F13" s="205"/>
      <c r="G13" s="167"/>
      <c r="H13" s="145"/>
      <c r="I13" s="144"/>
      <c r="J13" s="151"/>
      <c r="K13" s="151"/>
      <c r="L13" s="151"/>
      <c r="M13" s="151"/>
      <c r="N13" s="32"/>
      <c r="O13" s="32"/>
      <c r="P13" s="139"/>
      <c r="Q13" s="101"/>
      <c r="R13" s="101"/>
      <c r="S13" s="101"/>
      <c r="T13" s="101"/>
      <c r="U13" s="101"/>
      <c r="V13" s="101"/>
      <c r="W13" s="101"/>
      <c r="X13" s="101"/>
      <c r="Y13" s="101"/>
      <c r="Z13" s="100"/>
      <c r="AA13" s="112"/>
      <c r="AB13" s="113"/>
      <c r="AH13" s="35"/>
      <c r="AI13" s="35"/>
    </row>
    <row r="14" spans="1:35" ht="15.75">
      <c r="A14" s="190"/>
      <c r="B14" s="206"/>
      <c r="C14" s="206"/>
      <c r="D14" s="206"/>
      <c r="E14" s="206"/>
      <c r="F14" s="205"/>
      <c r="G14" s="167"/>
      <c r="H14" s="145"/>
      <c r="I14" s="144"/>
      <c r="J14" s="151"/>
      <c r="K14" s="151"/>
      <c r="L14" s="151"/>
      <c r="M14" s="151"/>
      <c r="N14" s="32"/>
      <c r="O14" s="32"/>
      <c r="P14" s="139"/>
      <c r="Q14" s="101"/>
      <c r="R14" s="101"/>
      <c r="S14" s="101"/>
      <c r="T14" s="101"/>
      <c r="U14" s="101"/>
      <c r="V14" s="101"/>
      <c r="W14" s="101"/>
      <c r="X14" s="101"/>
      <c r="Y14" s="101"/>
      <c r="Z14" s="100"/>
      <c r="AA14" s="112"/>
      <c r="AB14" s="113"/>
      <c r="AH14" s="35"/>
      <c r="AI14" s="35"/>
    </row>
    <row r="15" spans="1:35" ht="15.75">
      <c r="A15" s="190"/>
      <c r="B15" s="206"/>
      <c r="C15" s="206"/>
      <c r="D15" s="206"/>
      <c r="E15" s="206"/>
      <c r="F15" s="205"/>
      <c r="G15" s="167"/>
      <c r="H15" s="145"/>
      <c r="I15" s="144"/>
      <c r="J15" s="151"/>
      <c r="K15" s="151"/>
      <c r="L15" s="151"/>
      <c r="M15" s="151"/>
      <c r="N15" s="32"/>
      <c r="O15" s="32"/>
      <c r="P15" s="139"/>
      <c r="Q15" s="101"/>
      <c r="R15" s="101"/>
      <c r="S15" s="101"/>
      <c r="T15" s="101"/>
      <c r="U15" s="101"/>
      <c r="V15" s="101"/>
      <c r="W15" s="101"/>
      <c r="X15" s="101"/>
      <c r="Y15" s="101"/>
      <c r="Z15" s="100"/>
      <c r="AA15" s="112"/>
      <c r="AB15" s="113"/>
      <c r="AH15" s="35"/>
      <c r="AI15" s="35"/>
    </row>
    <row r="16" spans="1:35" ht="15.75">
      <c r="A16" s="190"/>
      <c r="B16" s="206"/>
      <c r="C16" s="206"/>
      <c r="D16" s="206"/>
      <c r="E16" s="206"/>
      <c r="F16" s="205"/>
      <c r="G16" s="167"/>
      <c r="H16" s="145"/>
      <c r="I16" s="144"/>
      <c r="J16" s="151"/>
      <c r="K16" s="151"/>
      <c r="L16" s="151"/>
      <c r="M16" s="151"/>
      <c r="N16" s="32"/>
      <c r="O16" s="32"/>
      <c r="P16" s="139"/>
      <c r="Q16" s="101"/>
      <c r="R16" s="101"/>
      <c r="S16" s="101"/>
      <c r="T16" s="101"/>
      <c r="U16" s="101"/>
      <c r="V16" s="101"/>
      <c r="W16" s="101"/>
      <c r="X16" s="101"/>
      <c r="Y16" s="101"/>
      <c r="Z16" s="100"/>
      <c r="AA16" s="112"/>
      <c r="AB16" s="113"/>
      <c r="AH16" s="35"/>
      <c r="AI16" s="35"/>
    </row>
    <row r="17" spans="1:35" ht="15.75">
      <c r="A17" s="190"/>
      <c r="B17" s="206"/>
      <c r="C17" s="206"/>
      <c r="D17" s="206"/>
      <c r="E17" s="206"/>
      <c r="F17" s="205"/>
      <c r="G17" s="167"/>
      <c r="H17" s="145"/>
      <c r="I17" s="144"/>
      <c r="J17" s="151"/>
      <c r="K17" s="151"/>
      <c r="L17" s="151"/>
      <c r="M17" s="151"/>
      <c r="N17" s="32"/>
      <c r="O17" s="32"/>
      <c r="P17" s="139"/>
      <c r="Q17" s="101"/>
      <c r="R17" s="101"/>
      <c r="S17" s="101"/>
      <c r="T17" s="101"/>
      <c r="U17" s="101"/>
      <c r="V17" s="101"/>
      <c r="W17" s="101"/>
      <c r="X17" s="101"/>
      <c r="Y17" s="101"/>
      <c r="Z17" s="100"/>
      <c r="AA17" s="112"/>
      <c r="AB17" s="113"/>
      <c r="AH17" s="35"/>
      <c r="AI17" s="35"/>
    </row>
    <row r="18" spans="1:35" ht="15.75">
      <c r="A18" s="190"/>
      <c r="B18" s="206"/>
      <c r="C18" s="206"/>
      <c r="D18" s="206"/>
      <c r="E18" s="206"/>
      <c r="F18" s="205"/>
      <c r="G18" s="167"/>
      <c r="H18" s="145"/>
      <c r="I18" s="144"/>
      <c r="J18" s="151"/>
      <c r="K18" s="151"/>
      <c r="L18" s="151"/>
      <c r="M18" s="151"/>
      <c r="N18" s="32"/>
      <c r="O18" s="32"/>
      <c r="P18" s="139"/>
      <c r="Q18" s="101"/>
      <c r="R18" s="101"/>
      <c r="S18" s="101"/>
      <c r="T18" s="101"/>
      <c r="U18" s="101"/>
      <c r="V18" s="101"/>
      <c r="W18" s="101"/>
      <c r="X18" s="101"/>
      <c r="Y18" s="101"/>
      <c r="Z18" s="100"/>
      <c r="AA18" s="112"/>
      <c r="AB18" s="113"/>
      <c r="AH18" s="35"/>
      <c r="AI18" s="35"/>
    </row>
    <row r="19" spans="1:35" ht="12.75">
      <c r="A19" s="28"/>
      <c r="B19" s="164"/>
      <c r="C19" s="164"/>
      <c r="D19" s="164"/>
      <c r="E19" s="163"/>
      <c r="F19" s="194"/>
      <c r="G19" s="147"/>
      <c r="H19" s="147"/>
      <c r="I19" s="147"/>
      <c r="J19" s="144"/>
      <c r="K19" s="147"/>
      <c r="L19" s="44"/>
      <c r="M19" s="44"/>
      <c r="N19" s="44"/>
      <c r="O19" s="44"/>
      <c r="P19" s="148"/>
      <c r="Q19" s="117"/>
      <c r="R19" s="117"/>
      <c r="S19" s="118"/>
      <c r="T19" s="118"/>
      <c r="U19" s="118"/>
      <c r="V19" s="118"/>
      <c r="W19" s="118"/>
      <c r="X19" s="118"/>
      <c r="Y19" s="118"/>
      <c r="Z19" s="119"/>
      <c r="AA19" s="120"/>
      <c r="AB19" s="121"/>
      <c r="AC19" s="54"/>
      <c r="AD19" s="36"/>
      <c r="AE19" s="36"/>
      <c r="AF19" s="36"/>
      <c r="AG19" s="36"/>
      <c r="AH19" s="35"/>
      <c r="AI19" s="35"/>
    </row>
    <row r="20" spans="1:35" ht="12.75">
      <c r="A20" s="28"/>
      <c r="B20" s="99"/>
      <c r="C20" s="143"/>
      <c r="D20" s="44"/>
      <c r="E20" s="44"/>
      <c r="F20" s="44"/>
      <c r="G20" s="149"/>
      <c r="H20" s="149"/>
      <c r="I20" s="149"/>
      <c r="J20" s="149"/>
      <c r="K20" s="149"/>
      <c r="L20" s="44"/>
      <c r="M20" s="44"/>
      <c r="N20" s="44"/>
      <c r="O20" s="44"/>
      <c r="P20" s="148"/>
      <c r="Q20" s="117"/>
      <c r="R20" s="117"/>
      <c r="S20" s="118"/>
      <c r="T20" s="118"/>
      <c r="U20" s="118"/>
      <c r="V20" s="118"/>
      <c r="W20" s="118"/>
      <c r="X20" s="118"/>
      <c r="Y20" s="118"/>
      <c r="Z20" s="119"/>
      <c r="AA20" s="120"/>
      <c r="AB20" s="121"/>
      <c r="AC20" s="54"/>
      <c r="AD20" s="36"/>
      <c r="AE20" s="36"/>
      <c r="AF20" s="36"/>
      <c r="AG20" s="36"/>
      <c r="AH20" s="35"/>
      <c r="AI20" s="35"/>
    </row>
    <row r="21" spans="1:35" ht="12.75">
      <c r="A21" s="30"/>
      <c r="B21" s="165"/>
      <c r="C21" s="143"/>
      <c r="D21" s="150"/>
      <c r="E21" s="165"/>
      <c r="F21" s="165"/>
      <c r="G21" s="28"/>
      <c r="H21" s="28"/>
      <c r="I21" s="28"/>
      <c r="J21" s="28"/>
      <c r="K21" s="28"/>
      <c r="L21" s="44"/>
      <c r="M21" s="44"/>
      <c r="N21" s="44"/>
      <c r="O21" s="44"/>
      <c r="P21" s="148"/>
      <c r="Q21" s="117"/>
      <c r="R21" s="117"/>
      <c r="S21" s="117"/>
      <c r="T21" s="117"/>
      <c r="U21" s="117"/>
      <c r="V21" s="117"/>
      <c r="W21" s="117"/>
      <c r="X21" s="117"/>
      <c r="Y21" s="117"/>
      <c r="Z21" s="122"/>
      <c r="AA21" s="130"/>
      <c r="AB21" s="131"/>
      <c r="AC21" s="54"/>
      <c r="AD21" s="36"/>
      <c r="AE21" s="36"/>
      <c r="AF21" s="36"/>
      <c r="AG21" s="36"/>
      <c r="AH21" s="35"/>
      <c r="AI21" s="35"/>
    </row>
    <row r="22" spans="1:35" ht="12.75">
      <c r="A22" s="109"/>
      <c r="B22" s="110"/>
      <c r="C22" s="110"/>
      <c r="D22" s="110"/>
      <c r="E22" s="110"/>
      <c r="F22" s="110"/>
      <c r="G22" s="110"/>
      <c r="H22" s="110"/>
      <c r="I22" s="110"/>
      <c r="J22" s="123"/>
      <c r="K22" s="123"/>
      <c r="L22" s="123"/>
      <c r="M22" s="123"/>
      <c r="N22" s="123"/>
      <c r="O22" s="10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32"/>
      <c r="AA22" s="130"/>
      <c r="AB22" s="133"/>
      <c r="AC22" s="54"/>
      <c r="AD22" s="36"/>
      <c r="AE22" s="36"/>
      <c r="AF22" s="36"/>
      <c r="AG22" s="36"/>
      <c r="AH22" s="35"/>
      <c r="AI22" s="35"/>
    </row>
    <row r="23" spans="1:35" ht="12.75">
      <c r="A23" s="106"/>
      <c r="B23" s="182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24"/>
      <c r="O23" s="11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25"/>
      <c r="AA23" s="131"/>
      <c r="AB23" s="135"/>
      <c r="AC23" s="54"/>
      <c r="AD23" s="36"/>
      <c r="AE23" s="36"/>
      <c r="AF23" s="36"/>
      <c r="AG23" s="36"/>
      <c r="AH23" s="35"/>
      <c r="AI23" s="35"/>
    </row>
    <row r="24" spans="1:35" ht="12.75">
      <c r="A24" s="10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24"/>
      <c r="O24" s="11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25"/>
      <c r="AA24" s="131"/>
      <c r="AB24" s="135"/>
      <c r="AC24" s="54"/>
      <c r="AD24" s="36"/>
      <c r="AE24" s="36"/>
      <c r="AF24" s="36"/>
      <c r="AG24" s="36"/>
      <c r="AH24" s="35"/>
      <c r="AI24" s="35"/>
    </row>
    <row r="25" spans="1:28" ht="12.75">
      <c r="A25" s="10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24"/>
      <c r="O25" s="11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25"/>
      <c r="AA25" s="136"/>
      <c r="AB25" s="135"/>
    </row>
    <row r="26" spans="1:28" ht="12.75">
      <c r="A26" s="10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24"/>
      <c r="O26" s="11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25"/>
      <c r="AA26" s="136"/>
      <c r="AB26" s="135"/>
    </row>
    <row r="27" spans="1:28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24"/>
      <c r="O27" s="114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25"/>
      <c r="AA27" s="136"/>
      <c r="AB27" s="135"/>
    </row>
    <row r="28" spans="1:28" ht="12.75">
      <c r="A28" s="10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24"/>
      <c r="O28" s="11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25"/>
      <c r="AA28" s="136"/>
      <c r="AB28" s="135"/>
    </row>
    <row r="29" spans="1:28" ht="12.75">
      <c r="A29" s="10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4"/>
      <c r="O29" s="11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25"/>
      <c r="AA29" s="136"/>
      <c r="AB29" s="135"/>
    </row>
    <row r="30" spans="1:28" ht="12.75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24"/>
      <c r="O30" s="114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25"/>
      <c r="AA30" s="136"/>
      <c r="AB30" s="135"/>
    </row>
    <row r="31" spans="1:28" ht="12.7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24"/>
      <c r="O31" s="114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25"/>
      <c r="AA31" s="136"/>
      <c r="AB31" s="135"/>
    </row>
    <row r="32" spans="1:28" ht="12.75">
      <c r="A32" s="10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24"/>
      <c r="O32" s="11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25"/>
      <c r="AA32" s="136"/>
      <c r="AB32" s="135"/>
    </row>
    <row r="33" spans="1:28" ht="12.75">
      <c r="A33" s="10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24"/>
      <c r="O33" s="11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25"/>
      <c r="AA33" s="136"/>
      <c r="AB33" s="135"/>
    </row>
    <row r="34" spans="1:28" ht="12.7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24"/>
      <c r="O34" s="114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25"/>
      <c r="AA34" s="136"/>
      <c r="AB34" s="135"/>
    </row>
    <row r="35" spans="1:28" ht="12.75">
      <c r="A35" s="106"/>
      <c r="B35" s="137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4"/>
      <c r="O35" s="11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25"/>
      <c r="AA35" s="136"/>
      <c r="AB35" s="135"/>
    </row>
    <row r="36" spans="1:28" ht="12.75">
      <c r="A36" s="10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5"/>
      <c r="O36" s="11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25"/>
      <c r="AA36" s="136"/>
      <c r="AB36" s="105"/>
    </row>
    <row r="37" spans="1:28" ht="12.7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24"/>
      <c r="O37" s="114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25"/>
      <c r="AA37" s="136"/>
      <c r="AB37" s="135"/>
    </row>
    <row r="38" spans="1:28" ht="12.75">
      <c r="A38" s="10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24"/>
      <c r="O38" s="11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25"/>
      <c r="AA38" s="136"/>
      <c r="AB38" s="135"/>
    </row>
    <row r="39" spans="1:28" ht="12.75">
      <c r="A39" s="100"/>
      <c r="B39" s="11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24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25"/>
      <c r="AA39" s="136"/>
      <c r="AB39" s="135"/>
    </row>
    <row r="40" spans="1:28" ht="12.75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36"/>
      <c r="AB40" s="105"/>
    </row>
    <row r="41" spans="1:28" ht="12.75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36"/>
      <c r="AB41" s="105"/>
    </row>
    <row r="42" spans="1:28" ht="12.75">
      <c r="A42" s="127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07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36"/>
      <c r="AB42" s="105"/>
    </row>
    <row r="43" spans="1:28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24"/>
      <c r="O43" s="114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25"/>
      <c r="AA43" s="136"/>
      <c r="AB43" s="135"/>
    </row>
    <row r="44" spans="1:28" ht="12.7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24"/>
      <c r="O44" s="114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25"/>
      <c r="AA44" s="136"/>
      <c r="AB44" s="135"/>
    </row>
    <row r="45" spans="1:28" ht="12.7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24"/>
      <c r="O45" s="114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25"/>
      <c r="AA45" s="136"/>
      <c r="AB45" s="135"/>
    </row>
    <row r="46" spans="1:28" ht="12.7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4"/>
      <c r="O46" s="114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25"/>
      <c r="AA46" s="136"/>
      <c r="AB46" s="135"/>
    </row>
    <row r="47" spans="1:28" ht="12.7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4"/>
      <c r="O47" s="114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25"/>
      <c r="AA47" s="136"/>
      <c r="AB47" s="135"/>
    </row>
    <row r="48" spans="1:28" ht="12.7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4"/>
      <c r="O48" s="114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25"/>
      <c r="AA48" s="136"/>
      <c r="AB48" s="135"/>
    </row>
    <row r="49" spans="1:28" ht="12.7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24"/>
      <c r="O49" s="114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25"/>
      <c r="AA49" s="136"/>
      <c r="AB49" s="135"/>
    </row>
    <row r="50" spans="1:28" ht="12.75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24"/>
      <c r="O50" s="114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25"/>
      <c r="AA50" s="136"/>
      <c r="AB50" s="135"/>
    </row>
    <row r="51" spans="1:28" ht="12.75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24"/>
      <c r="O51" s="114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25"/>
      <c r="AA51" s="136"/>
      <c r="AB51" s="135"/>
    </row>
    <row r="52" spans="1:28" ht="12.75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24"/>
      <c r="O52" s="114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25"/>
      <c r="AA52" s="136"/>
      <c r="AB52" s="135"/>
    </row>
    <row r="53" spans="1:28" ht="12.7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24"/>
      <c r="O53" s="114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25"/>
      <c r="AA53" s="136"/>
      <c r="AB53" s="135"/>
    </row>
    <row r="54" spans="1:28" ht="12.7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24"/>
      <c r="O54" s="114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25"/>
      <c r="AA54" s="136"/>
      <c r="AB54" s="135"/>
    </row>
    <row r="55" spans="1:28" ht="12.7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24"/>
      <c r="O55" s="114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25"/>
      <c r="AA55" s="136"/>
      <c r="AB55" s="135"/>
    </row>
    <row r="56" spans="1:28" ht="12.75">
      <c r="A56" s="10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5"/>
      <c r="O56" s="114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25"/>
      <c r="AA56" s="136"/>
      <c r="AB56" s="105"/>
    </row>
    <row r="57" spans="1:28" ht="12.75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24"/>
      <c r="O57" s="114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25"/>
      <c r="AA57" s="136"/>
      <c r="AB57" s="135"/>
    </row>
    <row r="58" spans="1:28" ht="12.7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24"/>
      <c r="O58" s="114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25"/>
      <c r="AA58" s="136"/>
      <c r="AB58" s="135"/>
    </row>
    <row r="59" spans="1:28" ht="12.75">
      <c r="A59" s="112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28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29"/>
      <c r="AA59" s="136"/>
      <c r="AB59" s="105"/>
    </row>
    <row r="60" spans="1:28" ht="12.75">
      <c r="A60" s="112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05"/>
    </row>
    <row r="61" spans="1:28" ht="12.75">
      <c r="A61" s="112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36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</row>
    <row r="62" spans="1:28" ht="12.75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26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ht="12.7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26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1:28" ht="12.75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26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</row>
    <row r="65" spans="1:28" ht="12.75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26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1:28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  <c r="M66" s="113"/>
      <c r="N66" s="126"/>
      <c r="O66" s="113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2"/>
      <c r="AA66" s="112"/>
      <c r="AB66" s="113"/>
    </row>
    <row r="67" spans="1:28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3"/>
      <c r="N67" s="126"/>
      <c r="O67" s="113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2"/>
      <c r="AA67" s="112"/>
      <c r="AB67" s="113"/>
    </row>
    <row r="68" ht="12.75">
      <c r="N68" s="46"/>
    </row>
    <row r="69" ht="12.75">
      <c r="N69" s="46"/>
    </row>
    <row r="70" ht="12.75">
      <c r="N70" s="46"/>
    </row>
    <row r="71" ht="12.75">
      <c r="N71" s="46"/>
    </row>
    <row r="72" ht="12.75">
      <c r="N72" s="46"/>
    </row>
    <row r="73" ht="12.75">
      <c r="N73" s="46"/>
    </row>
    <row r="74" ht="12.75">
      <c r="N74" s="46"/>
    </row>
    <row r="75" ht="12.75">
      <c r="N75" s="46"/>
    </row>
    <row r="76" ht="12.75">
      <c r="N76" s="46"/>
    </row>
    <row r="77" ht="12.75">
      <c r="N77" s="46"/>
    </row>
    <row r="78" ht="12.75">
      <c r="N78" s="46"/>
    </row>
    <row r="79" ht="12.75">
      <c r="N79" s="46"/>
    </row>
    <row r="80" ht="12.75">
      <c r="N80" s="46"/>
    </row>
    <row r="81" ht="12.75">
      <c r="N81" s="46"/>
    </row>
    <row r="82" ht="12.75">
      <c r="N82" s="46"/>
    </row>
    <row r="83" ht="12.75">
      <c r="N83" s="46"/>
    </row>
    <row r="84" ht="12.75">
      <c r="N84" s="46"/>
    </row>
    <row r="85" ht="12.75">
      <c r="N85" s="46"/>
    </row>
    <row r="86" ht="12.75">
      <c r="N86" s="46"/>
    </row>
    <row r="87" ht="12.75">
      <c r="N87" s="46"/>
    </row>
    <row r="88" ht="12.75">
      <c r="N88" s="46"/>
    </row>
    <row r="89" ht="12.75">
      <c r="N89" s="46"/>
    </row>
    <row r="90" ht="12.75">
      <c r="N90" s="46"/>
    </row>
    <row r="91" ht="12.75">
      <c r="N91" s="46"/>
    </row>
    <row r="92" ht="12.75">
      <c r="N92" s="46"/>
    </row>
    <row r="93" ht="12.75">
      <c r="N93" s="46"/>
    </row>
    <row r="94" ht="12.75">
      <c r="N94" s="46"/>
    </row>
    <row r="95" ht="12.75">
      <c r="N95" s="46"/>
    </row>
    <row r="96" ht="12.75">
      <c r="N96" s="46"/>
    </row>
    <row r="97" ht="12.75">
      <c r="N97" s="46"/>
    </row>
    <row r="98" ht="12.75">
      <c r="N98" s="46"/>
    </row>
    <row r="99" ht="12.75">
      <c r="N99" s="46"/>
    </row>
    <row r="100" ht="12.75">
      <c r="N100" s="46"/>
    </row>
    <row r="101" ht="12.75">
      <c r="N101" s="46"/>
    </row>
  </sheetData>
  <printOptions/>
  <pageMargins left="0.25" right="0.25" top="1" bottom="1" header="0.5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baratono</cp:lastModifiedBy>
  <cp:lastPrinted>2006-03-18T22:26:40Z</cp:lastPrinted>
  <dcterms:created xsi:type="dcterms:W3CDTF">2000-03-12T02:15:03Z</dcterms:created>
  <dcterms:modified xsi:type="dcterms:W3CDTF">2006-03-20T01:55:52Z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1311606381</vt:i4>
  </property>
  <property fmtid="{D5CDD505-2E9C-101B-9397-08002B2CF9AE}" pid="3" name="_EmailSubject">
    <vt:lpwstr>2006 Shirts</vt:lpwstr>
  </property>
  <property fmtid="{D5CDD505-2E9C-101B-9397-08002B2CF9AE}" pid="4" name="_AuthorEmailDisplayName">
    <vt:lpwstr>Jay Meldrum</vt:lpwstr>
  </property>
  <property fmtid="{D5CDD505-2E9C-101B-9397-08002B2CF9AE}" pid="5" name="_AuthorEmail">
    <vt:lpwstr>jmeldrum@mtu.edu</vt:lpwstr>
  </property>
  <property fmtid="{D5CDD505-2E9C-101B-9397-08002B2CF9AE}" pid="6" name="_PreviousAdHocReviewCycleID">
    <vt:i4>1684107879</vt:i4>
  </property>
  <property fmtid="{D5CDD505-2E9C-101B-9397-08002B2CF9AE}" pid="7" name="_ReviewingToolsShownOnce">
    <vt:lpwstr/>
  </property>
</Properties>
</file>