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1600" windowHeight="973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6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6" i="1" l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3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5" i="1"/>
  <c r="G56" i="1"/>
  <c r="G57" i="1"/>
  <c r="G58" i="1"/>
  <c r="G59" i="1"/>
  <c r="G60" i="1"/>
  <c r="G61" i="1"/>
  <c r="G64" i="1"/>
  <c r="G65" i="1"/>
  <c r="G66" i="1"/>
  <c r="G67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2" i="1"/>
  <c r="G124" i="1"/>
  <c r="G125" i="1"/>
  <c r="G126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C154" i="1"/>
  <c r="G152" i="1"/>
  <c r="F76" i="1"/>
  <c r="F79" i="1"/>
  <c r="F82" i="1"/>
  <c r="F84" i="1"/>
  <c r="F86" i="1"/>
  <c r="F106" i="1"/>
  <c r="F152" i="1"/>
  <c r="E76" i="1"/>
  <c r="E79" i="1"/>
  <c r="E84" i="1"/>
  <c r="E106" i="1"/>
  <c r="E152" i="1"/>
  <c r="C76" i="1"/>
  <c r="C79" i="1"/>
  <c r="C82" i="1"/>
  <c r="C84" i="1"/>
  <c r="C86" i="1"/>
  <c r="C106" i="1"/>
  <c r="C152" i="1"/>
  <c r="B1" i="2"/>
  <c r="C2" i="2"/>
  <c r="D2" i="2"/>
  <c r="E2" i="2"/>
  <c r="F2" i="2"/>
  <c r="B2" i="2"/>
  <c r="A1" i="2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D152" i="1"/>
</calcChain>
</file>

<file path=xl/sharedStrings.xml><?xml version="1.0" encoding="utf-8"?>
<sst xmlns="http://schemas.openxmlformats.org/spreadsheetml/2006/main" count="328" uniqueCount="199">
  <si>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</si>
  <si>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</si>
  <si>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</si>
  <si>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</si>
  <si>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</si>
  <si>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</si>
  <si>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</si>
  <si>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</si>
  <si>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2016 model year base sled (reflects engine choice)</t>
  </si>
  <si>
    <t>2016 Arctic Cat ZR 7000 LXR</t>
  </si>
  <si>
    <t>Factory options utilized on competition sled</t>
  </si>
  <si>
    <t>tow hitch/rack</t>
  </si>
  <si>
    <t>N/A</t>
  </si>
  <si>
    <t>12 VDC outlet</t>
  </si>
  <si>
    <t>Stock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</si>
  <si>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</si>
  <si>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</si>
  <si>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</si>
  <si>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</si>
  <si>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</si>
  <si>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</si>
  <si>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</si>
  <si>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Engine/Motor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</si>
  <si>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</si>
  <si>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</si>
  <si>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</si>
  <si>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</si>
  <si>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</si>
  <si>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</si>
  <si>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</si>
  <si>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</si>
  <si>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</si>
  <si>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</si>
  <si>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</si>
  <si>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</si>
  <si>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air box/air filter</t>
  </si>
  <si>
    <t>Similar</t>
  </si>
  <si>
    <t>intercooler</t>
  </si>
  <si>
    <t>reed valve</t>
  </si>
  <si>
    <t>rotary valve</t>
  </si>
  <si>
    <t>boost bottle</t>
  </si>
  <si>
    <t>Fuel Management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</si>
  <si>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</si>
  <si>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</si>
  <si>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</si>
  <si>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</si>
  <si>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</si>
  <si>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</si>
  <si>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</si>
  <si>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Flex Fuel Sensor</t>
  </si>
  <si>
    <t>Exhaust System</t>
  </si>
  <si>
    <t>muffler</t>
  </si>
  <si>
    <t>similar</t>
  </si>
  <si>
    <t>pipes/tubes</t>
  </si>
  <si>
    <t>3-way exhaust catalyst</t>
  </si>
  <si>
    <t xml:space="preserve">3" diam. MagnaFlow Universal </t>
  </si>
  <si>
    <t>diesel particulate filter</t>
  </si>
  <si>
    <t>oxidation catalyst</t>
  </si>
  <si>
    <t>secondary air pump</t>
  </si>
  <si>
    <t>air pump plumbing</t>
  </si>
  <si>
    <t>heat management</t>
  </si>
  <si>
    <t>Front Suspension</t>
  </si>
  <si>
    <t>skis</t>
  </si>
  <si>
    <t>springs</t>
  </si>
  <si>
    <t>trailing arms/A-arms</t>
  </si>
  <si>
    <t>steering components</t>
  </si>
  <si>
    <t>Steering damper</t>
  </si>
  <si>
    <t>Rear Suspension</t>
  </si>
  <si>
    <t>wheels</t>
  </si>
  <si>
    <t>hyfax/sliders</t>
  </si>
  <si>
    <t>Graphite Slides</t>
  </si>
  <si>
    <t>mount points</t>
  </si>
  <si>
    <t>Tricked Toys Idler Wheels</t>
  </si>
  <si>
    <t>Drivetrain</t>
  </si>
  <si>
    <t>track</t>
  </si>
  <si>
    <t>Camoplast Ice Attak XT</t>
  </si>
  <si>
    <t>studs</t>
  </si>
  <si>
    <t>driveshaft/drive sprockets</t>
  </si>
  <si>
    <t>Avid Drivers</t>
  </si>
  <si>
    <t>jackshaft</t>
  </si>
  <si>
    <t>chaincase/gear box</t>
  </si>
  <si>
    <t>C3 Belt Drive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</si>
  <si>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</si>
  <si>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</si>
  <si>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</si>
  <si>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</si>
  <si>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</si>
  <si>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</si>
  <si>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</si>
  <si>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</si>
  <si>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</si>
  <si>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</si>
  <si>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</si>
  <si>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</si>
  <si>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</si>
  <si>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3/8" rubber mat</t>
  </si>
  <si>
    <t>hood lining</t>
  </si>
  <si>
    <t>Polytech Foam</t>
  </si>
  <si>
    <t>tunnel lining</t>
  </si>
  <si>
    <t>fiberglass packing</t>
  </si>
  <si>
    <t>stock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</si>
  <si>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</si>
  <si>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</si>
  <si>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</si>
  <si>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</si>
  <si>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</si>
  <si>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</si>
  <si>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</si>
  <si>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</si>
  <si>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</si>
  <si>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</si>
  <si>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</si>
  <si>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Carbon Fiber for prototype purpose only (would be made of plastic for OEM production)</t>
  </si>
  <si>
    <t>throttle</t>
  </si>
  <si>
    <t>brake system</t>
  </si>
  <si>
    <t>Hayes ABS Brake System</t>
  </si>
  <si>
    <t>heated grips</t>
  </si>
  <si>
    <t>Electrical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</si>
  <si>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</si>
  <si>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</si>
  <si>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</si>
  <si>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</si>
  <si>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</si>
  <si>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</si>
  <si>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</si>
  <si>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</si>
  <si>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</si>
  <si>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</si>
  <si>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</si>
  <si>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</si>
  <si>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Research, not for production</t>
  </si>
  <si>
    <t>general sensor(s)</t>
  </si>
  <si>
    <t>engine calibration hardware</t>
  </si>
  <si>
    <t>engine calibration software</t>
  </si>
  <si>
    <t>pulley</t>
  </si>
  <si>
    <t>belts</t>
  </si>
  <si>
    <t>Subtotals:</t>
  </si>
  <si>
    <t>Total</t>
  </si>
  <si>
    <t>Total Over Stock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</si>
  <si>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</si>
  <si>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</si>
  <si>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</si>
  <si>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</si>
  <si>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</si>
  <si>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</si>
  <si>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</si>
  <si>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(Not replacement Component; Price=actual per unit if 5000 purchased)</t>
  </si>
  <si>
    <t>Universal Cataylst</t>
  </si>
  <si>
    <t>Universal steering Damper</t>
  </si>
  <si>
    <t>(2*16.68)*1.5)</t>
  </si>
  <si>
    <t>2*(27.95)</t>
  </si>
  <si>
    <t>((2*27.95)*1.5)</t>
  </si>
  <si>
    <t>((2*27.95)*1.5)-33.36</t>
  </si>
  <si>
    <t>Graphite Slides 2 included in calc.</t>
  </si>
  <si>
    <t>(Added aftermarket more expensive; 50% mark-up minus stock part retail)</t>
  </si>
  <si>
    <t>(2*33.40)*1.5</t>
  </si>
  <si>
    <t>(2*152.78)</t>
  </si>
  <si>
    <t>(152.78)*1.5</t>
  </si>
  <si>
    <t>((2*152.78)*1.5)-66.80</t>
  </si>
  <si>
    <t>Tricked Toys 10" dia. Rear Idlers 2 included in calc.</t>
  </si>
  <si>
    <t>(737.96*1.5)</t>
  </si>
  <si>
    <t>(549*1.5)</t>
  </si>
  <si>
    <t>(549*1.5)-737.95</t>
  </si>
  <si>
    <t>Camoplast Ice Attack XT</t>
  </si>
  <si>
    <t>(Mfg more expensive; 50% mark-up minus stock part retail)</t>
  </si>
  <si>
    <t>(2*74.58)*1.5</t>
  </si>
  <si>
    <t>2*(129.95)</t>
  </si>
  <si>
    <t>(2*129.95)*1.5</t>
  </si>
  <si>
    <t>((2*129.95)*1.5)-149.16</t>
  </si>
  <si>
    <t xml:space="preserve">Avid Drivers </t>
  </si>
  <si>
    <t>(1041.60)*1.5</t>
  </si>
  <si>
    <t>(839.89*1.5)</t>
  </si>
  <si>
    <t>(839.89*1.5)-1041.6</t>
  </si>
  <si>
    <t>C3 Powersports Belt Drive System</t>
  </si>
  <si>
    <t>Rubber mud flap 24" by 24"</t>
  </si>
  <si>
    <t>(Not replacement component; Materail price=actual)</t>
  </si>
  <si>
    <t>(111.53*1.5)</t>
  </si>
  <si>
    <t>(8.91*4)</t>
  </si>
  <si>
    <t>(8.91*4)*1.5</t>
  </si>
  <si>
    <t>((8.91*4)*1.5)-111.53</t>
  </si>
  <si>
    <t xml:space="preserve">PolyTech used total 4 sq/ft </t>
  </si>
  <si>
    <t>Carbon Fiber used total 1/2 yard for prototype purpose only</t>
  </si>
  <si>
    <t>(Not replacement component)</t>
  </si>
  <si>
    <t>Hayes ABS Brake system</t>
  </si>
  <si>
    <t>(Not replacement component; Price=actual/no mark-up)</t>
  </si>
  <si>
    <t>Steering Damper</t>
  </si>
  <si>
    <t>Hayes Brake</t>
  </si>
  <si>
    <t>flex fuel sensor</t>
  </si>
  <si>
    <t>Hyfax/slides</t>
  </si>
  <si>
    <t>Chain Case</t>
  </si>
  <si>
    <t>all pictures</t>
  </si>
  <si>
    <t>Drive Sprockets</t>
  </si>
  <si>
    <t xml:space="preserve"> </t>
  </si>
  <si>
    <t>Rear Idler Wheel</t>
  </si>
  <si>
    <t>Track</t>
  </si>
  <si>
    <t>PolyDamp</t>
  </si>
  <si>
    <t>Stock Hood Lining</t>
  </si>
  <si>
    <t>All pictures</t>
  </si>
  <si>
    <t>Skirting- 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</si>
</sst>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0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0"/>
      <color rgb="FFFF0000"/>
      <name val="Arial"/>
      <family val="2"/>
    </font>
    <font>
      <sz val="10"/>
      <name val="Arial"/>
    </font>
    <font>
      <i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66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8" fillId="0" borderId="0" applyFont="0" applyFill="0" applyBorder="0" applyAlignment="0" applyProtection="0"/>
  </cellStyleXfs>
  <cellXfs count="7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4" fillId="0" borderId="0" xfId="0" applyFont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6" fillId="0" borderId="0" xfId="0" applyFont="1"/>
    <xf numFmtId="0" fontId="2" fillId="0" borderId="3" xfId="0" applyFont="1" applyFill="1" applyBorder="1" applyAlignment="1">
      <alignment horizontal="center"/>
    </xf>
    <xf numFmtId="0" fontId="1" fillId="0" borderId="0" xfId="0" applyFont="1"/>
    <xf numFmtId="0" fontId="7" fillId="0" borderId="0" xfId="0" applyFont="1"/>
    <xf numFmtId="0" fontId="2" fillId="3" borderId="1" xfId="0" applyFont="1" applyFill="1" applyBorder="1"/>
    <xf numFmtId="0" fontId="0" fillId="5" borderId="1" xfId="0" applyFill="1" applyBorder="1"/>
    <xf numFmtId="0" fontId="2" fillId="6" borderId="1" xfId="0" applyFont="1" applyFill="1" applyBorder="1"/>
    <xf numFmtId="0" fontId="0" fillId="6" borderId="1" xfId="0" applyFill="1" applyBorder="1"/>
    <xf numFmtId="0" fontId="1" fillId="6" borderId="1" xfId="0" applyFont="1" applyFill="1" applyBorder="1"/>
    <xf numFmtId="3" fontId="1" fillId="6" borderId="1" xfId="0" applyNumberFormat="1" applyFont="1" applyFill="1" applyBorder="1"/>
    <xf numFmtId="0" fontId="0" fillId="5" borderId="0" xfId="0" applyFill="1"/>
    <xf numFmtId="0" fontId="0" fillId="3" borderId="0" xfId="0" applyFill="1"/>
    <xf numFmtId="0" fontId="1" fillId="6" borderId="0" xfId="0" applyFont="1" applyFill="1"/>
    <xf numFmtId="0" fontId="0" fillId="6" borderId="0" xfId="0" applyFill="1"/>
    <xf numFmtId="0" fontId="0" fillId="6" borderId="15" xfId="0" applyFill="1" applyBorder="1"/>
    <xf numFmtId="0" fontId="1" fillId="6" borderId="0" xfId="0" applyFont="1" applyFill="1" applyBorder="1"/>
    <xf numFmtId="44" fontId="2" fillId="2" borderId="3" xfId="1" applyFont="1" applyFill="1" applyBorder="1" applyAlignment="1">
      <alignment horizontal="center"/>
    </xf>
    <xf numFmtId="44" fontId="0" fillId="0" borderId="0" xfId="1" applyFont="1"/>
    <xf numFmtId="44" fontId="0" fillId="0" borderId="2" xfId="1" applyFont="1" applyBorder="1"/>
    <xf numFmtId="44" fontId="0" fillId="5" borderId="1" xfId="1" applyFont="1" applyFill="1" applyBorder="1"/>
    <xf numFmtId="44" fontId="2" fillId="6" borderId="1" xfId="1" applyFont="1" applyFill="1" applyBorder="1"/>
    <xf numFmtId="44" fontId="0" fillId="5" borderId="1" xfId="1" applyFont="1" applyFill="1" applyBorder="1" applyAlignment="1">
      <alignment vertical="center"/>
    </xf>
    <xf numFmtId="44" fontId="2" fillId="0" borderId="1" xfId="1" applyFont="1" applyBorder="1" applyAlignment="1">
      <alignment vertical="center"/>
    </xf>
    <xf numFmtId="44" fontId="0" fillId="0" borderId="1" xfId="1" applyFont="1" applyBorder="1" applyAlignment="1">
      <alignment vertical="center"/>
    </xf>
    <xf numFmtId="44" fontId="0" fillId="6" borderId="1" xfId="1" applyFont="1" applyFill="1" applyBorder="1" applyAlignment="1">
      <alignment vertical="center"/>
    </xf>
    <xf numFmtId="44" fontId="0" fillId="6" borderId="1" xfId="1" applyFont="1" applyFill="1" applyBorder="1" applyAlignment="1">
      <alignment horizontal="center" vertical="center" wrapText="1"/>
    </xf>
    <xf numFmtId="44" fontId="2" fillId="3" borderId="1" xfId="1" applyFont="1" applyFill="1" applyBorder="1" applyAlignment="1">
      <alignment vertical="center"/>
    </xf>
    <xf numFmtId="44" fontId="1" fillId="6" borderId="1" xfId="1" applyFont="1" applyFill="1" applyBorder="1" applyAlignment="1">
      <alignment vertical="center"/>
    </xf>
    <xf numFmtId="44" fontId="0" fillId="0" borderId="1" xfId="1" applyFont="1" applyBorder="1" applyAlignment="1">
      <alignment horizontal="left" vertical="center"/>
    </xf>
    <xf numFmtId="44" fontId="1" fillId="6" borderId="1" xfId="1" applyFont="1" applyFill="1" applyBorder="1" applyAlignment="1">
      <alignment horizontal="center" vertical="center"/>
    </xf>
    <xf numFmtId="44" fontId="9" fillId="6" borderId="1" xfId="1" applyFont="1" applyFill="1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44" fontId="0" fillId="0" borderId="1" xfId="1" applyFont="1" applyFill="1" applyBorder="1" applyAlignment="1">
      <alignment vertical="center"/>
    </xf>
    <xf numFmtId="0" fontId="0" fillId="0" borderId="0" xfId="0" applyAlignment="1">
      <alignment horizontal="center"/>
    </xf>
    <xf numFmtId="44" fontId="2" fillId="0" borderId="0" xfId="1" applyFont="1"/>
    <xf numFmtId="44" fontId="2" fillId="6" borderId="0" xfId="1" applyFont="1" applyFill="1" applyAlignment="1">
      <alignment horizontal="center"/>
    </xf>
    <xf numFmtId="44" fontId="2" fillId="6" borderId="1" xfId="1" applyFont="1" applyFill="1" applyBorder="1" applyAlignment="1">
      <alignment horizontal="center"/>
    </xf>
    <xf numFmtId="44" fontId="0" fillId="3" borderId="0" xfId="1" applyFont="1" applyFill="1"/>
    <xf numFmtId="0" fontId="2" fillId="6" borderId="0" xfId="0" applyFont="1" applyFill="1" applyAlignment="1">
      <alignment horizontal="center"/>
    </xf>
    <xf numFmtId="44" fontId="2" fillId="6" borderId="0" xfId="1" applyFont="1" applyFill="1"/>
    <xf numFmtId="44" fontId="1" fillId="0" borderId="1" xfId="1" applyFont="1" applyBorder="1" applyAlignment="1">
      <alignment horizontal="center" vertical="center" wrapText="1"/>
    </xf>
    <xf numFmtId="44" fontId="1" fillId="6" borderId="1" xfId="1" applyFont="1" applyFill="1" applyBorder="1" applyAlignment="1">
      <alignment horizontal="center" vertical="center" wrapText="1"/>
    </xf>
    <xf numFmtId="44" fontId="1" fillId="4" borderId="1" xfId="1" applyFont="1" applyFill="1" applyBorder="1" applyAlignment="1">
      <alignment horizontal="center" vertical="center" wrapText="1"/>
    </xf>
    <xf numFmtId="44" fontId="1" fillId="0" borderId="2" xfId="1" applyFont="1" applyFill="1" applyBorder="1" applyAlignment="1">
      <alignment horizontal="center" wrapText="1"/>
    </xf>
    <xf numFmtId="44" fontId="1" fillId="5" borderId="1" xfId="1" applyFont="1" applyFill="1" applyBorder="1" applyAlignment="1">
      <alignment horizontal="center" vertical="center"/>
    </xf>
    <xf numFmtId="44" fontId="1" fillId="5" borderId="1" xfId="1" applyFont="1" applyFill="1" applyBorder="1" applyAlignment="1">
      <alignment horizontal="center" vertical="center" wrapText="1"/>
    </xf>
    <xf numFmtId="44" fontId="1" fillId="0" borderId="1" xfId="1" applyFont="1" applyBorder="1" applyAlignment="1">
      <alignment horizontal="center" vertical="center"/>
    </xf>
    <xf numFmtId="44" fontId="1" fillId="0" borderId="1" xfId="1" applyFont="1" applyBorder="1" applyAlignment="1">
      <alignment vertical="center"/>
    </xf>
    <xf numFmtId="44" fontId="1" fillId="5" borderId="1" xfId="1" applyFont="1" applyFill="1" applyBorder="1" applyAlignment="1">
      <alignment vertical="center"/>
    </xf>
    <xf numFmtId="44" fontId="1" fillId="4" borderId="1" xfId="1" applyFont="1" applyFill="1" applyBorder="1" applyAlignment="1">
      <alignment vertical="center"/>
    </xf>
    <xf numFmtId="44" fontId="1" fillId="3" borderId="1" xfId="1" applyFont="1" applyFill="1" applyBorder="1" applyAlignment="1">
      <alignment horizontal="center" vertical="center" wrapText="1"/>
    </xf>
    <xf numFmtId="44" fontId="1" fillId="0" borderId="15" xfId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3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3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44" fontId="2" fillId="2" borderId="9" xfId="1" applyFont="1" applyFill="1" applyBorder="1" applyAlignment="1">
      <alignment horizontal="center"/>
    </xf>
    <xf numFmtId="44" fontId="2" fillId="2" borderId="10" xfId="1" applyFont="1" applyFill="1" applyBorder="1" applyAlignment="1">
      <alignment horizontal="center"/>
    </xf>
    <xf numFmtId="44" fontId="2" fillId="2" borderId="11" xfId="1" applyFont="1" applyFill="1" applyBorder="1" applyAlignment="1">
      <alignment horizontal="center"/>
    </xf>
    <xf numFmtId="0" fontId="3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4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6600"/>
      <color rgb="FFFF668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1</xdr:row>
      <xdr:rowOff>12701</xdr:rowOff>
    </xdr:from>
    <xdr:to>
      <xdr:col>7</xdr:col>
      <xdr:colOff>365521</xdr:colOff>
      <xdr:row>10</xdr:row>
      <xdr:rowOff>89933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77801"/>
          <a:ext cx="3591321" cy="1728232"/>
        </a:xfrm>
        <a:prstGeom prst="rect">
          <a:avLst/>
        </a:prstGeom>
      </xdr:spPr>
    </xdr:pic>
    <xdr:clientData/>
  </xdr:twoCellAnchor>
  <xdr:twoCellAnchor editAs="oneCell">
    <xdr:from>
      <xdr:col>2</xdr:col>
      <xdr:colOff>446484</xdr:colOff>
      <xdr:row>11</xdr:row>
      <xdr:rowOff>79705</xdr:rowOff>
    </xdr:from>
    <xdr:to>
      <xdr:col>11</xdr:col>
      <xdr:colOff>228204</xdr:colOff>
      <xdr:row>19</xdr:row>
      <xdr:rowOff>147658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09" y="2004549"/>
          <a:ext cx="5139533" cy="1337953"/>
        </a:xfrm>
        <a:prstGeom prst="rect">
          <a:avLst/>
        </a:prstGeom>
      </xdr:spPr>
    </xdr:pic>
    <xdr:clientData/>
  </xdr:twoCellAnchor>
  <xdr:twoCellAnchor editAs="oneCell">
    <xdr:from>
      <xdr:col>1</xdr:col>
      <xdr:colOff>34847</xdr:colOff>
      <xdr:row>27</xdr:row>
      <xdr:rowOff>0</xdr:rowOff>
    </xdr:from>
    <xdr:to>
      <xdr:col>12</xdr:col>
      <xdr:colOff>244005</xdr:colOff>
      <xdr:row>56</xdr:row>
      <xdr:rowOff>46931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56" y="4565030"/>
          <a:ext cx="6725651" cy="476296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57</xdr:row>
      <xdr:rowOff>0</xdr:rowOff>
    </xdr:from>
    <xdr:to>
      <xdr:col>8</xdr:col>
      <xdr:colOff>58080</xdr:colOff>
      <xdr:row>89</xdr:row>
      <xdr:rowOff>3234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0" y="9443689"/>
          <a:ext cx="4289348" cy="5207136"/>
        </a:xfrm>
        <a:prstGeom prst="rect">
          <a:avLst/>
        </a:prstGeom>
      </xdr:spPr>
    </xdr:pic>
    <xdr:clientData/>
  </xdr:twoCellAnchor>
  <xdr:twoCellAnchor editAs="oneCell">
    <xdr:from>
      <xdr:col>12</xdr:col>
      <xdr:colOff>90184</xdr:colOff>
      <xdr:row>0</xdr:row>
      <xdr:rowOff>22809</xdr:rowOff>
    </xdr:from>
    <xdr:to>
      <xdr:col>20</xdr:col>
      <xdr:colOff>165845</xdr:colOff>
      <xdr:row>18</xdr:row>
      <xdr:rowOff>96312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99086" y="22809"/>
          <a:ext cx="5193129" cy="3174936"/>
        </a:xfrm>
        <a:prstGeom prst="rect">
          <a:avLst/>
        </a:prstGeom>
      </xdr:spPr>
    </xdr:pic>
    <xdr:clientData/>
  </xdr:twoCellAnchor>
  <xdr:twoCellAnchor editAs="oneCell">
    <xdr:from>
      <xdr:col>12</xdr:col>
      <xdr:colOff>473505</xdr:colOff>
      <xdr:row>19</xdr:row>
      <xdr:rowOff>20020</xdr:rowOff>
    </xdr:from>
    <xdr:to>
      <xdr:col>22</xdr:col>
      <xdr:colOff>319271</xdr:colOff>
      <xdr:row>26</xdr:row>
      <xdr:rowOff>118302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2407" y="3284075"/>
          <a:ext cx="6218825" cy="1236636"/>
        </a:xfrm>
        <a:prstGeom prst="rect">
          <a:avLst/>
        </a:prstGeom>
      </xdr:spPr>
    </xdr:pic>
    <xdr:clientData/>
  </xdr:twoCellAnchor>
  <xdr:twoCellAnchor editAs="oneCell">
    <xdr:from>
      <xdr:col>2</xdr:col>
      <xdr:colOff>569177</xdr:colOff>
      <xdr:row>21</xdr:row>
      <xdr:rowOff>63360</xdr:rowOff>
    </xdr:from>
    <xdr:to>
      <xdr:col>10</xdr:col>
      <xdr:colOff>359803</xdr:colOff>
      <xdr:row>24</xdr:row>
      <xdr:rowOff>110055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3994" y="3652659"/>
          <a:ext cx="4529894" cy="534561"/>
        </a:xfrm>
        <a:prstGeom prst="rect">
          <a:avLst/>
        </a:prstGeom>
      </xdr:spPr>
    </xdr:pic>
    <xdr:clientData/>
  </xdr:twoCellAnchor>
  <xdr:twoCellAnchor editAs="oneCell">
    <xdr:from>
      <xdr:col>8</xdr:col>
      <xdr:colOff>417090</xdr:colOff>
      <xdr:row>57</xdr:row>
      <xdr:rowOff>127518</xdr:rowOff>
    </xdr:from>
    <xdr:to>
      <xdr:col>17</xdr:col>
      <xdr:colOff>8474</xdr:colOff>
      <xdr:row>72</xdr:row>
      <xdr:rowOff>16524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79590" y="9354862"/>
          <a:ext cx="5316306" cy="2270256"/>
        </a:xfrm>
        <a:prstGeom prst="rect">
          <a:avLst/>
        </a:prstGeom>
      </xdr:spPr>
    </xdr:pic>
    <xdr:clientData/>
  </xdr:twoCellAnchor>
  <xdr:twoCellAnchor editAs="oneCell">
    <xdr:from>
      <xdr:col>9</xdr:col>
      <xdr:colOff>6661</xdr:colOff>
      <xdr:row>72</xdr:row>
      <xdr:rowOff>70856</xdr:rowOff>
    </xdr:from>
    <xdr:to>
      <xdr:col>17</xdr:col>
      <xdr:colOff>233232</xdr:colOff>
      <xdr:row>91</xdr:row>
      <xdr:rowOff>22257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64474" y="11679450"/>
          <a:ext cx="5356180" cy="2967651"/>
        </a:xfrm>
        <a:prstGeom prst="rect">
          <a:avLst/>
        </a:prstGeom>
      </xdr:spPr>
    </xdr:pic>
    <xdr:clientData/>
  </xdr:twoCellAnchor>
  <xdr:twoCellAnchor editAs="oneCell">
    <xdr:from>
      <xdr:col>0</xdr:col>
      <xdr:colOff>446484</xdr:colOff>
      <xdr:row>92</xdr:row>
      <xdr:rowOff>61374</xdr:rowOff>
    </xdr:from>
    <xdr:to>
      <xdr:col>10</xdr:col>
      <xdr:colOff>515757</xdr:colOff>
      <xdr:row>109</xdr:row>
      <xdr:rowOff>84580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6484" y="14844968"/>
          <a:ext cx="6022398" cy="2721956"/>
        </a:xfrm>
        <a:prstGeom prst="rect">
          <a:avLst/>
        </a:prstGeom>
      </xdr:spPr>
    </xdr:pic>
    <xdr:clientData/>
  </xdr:twoCellAnchor>
  <xdr:twoCellAnchor editAs="oneCell">
    <xdr:from>
      <xdr:col>11</xdr:col>
      <xdr:colOff>117465</xdr:colOff>
      <xdr:row>93</xdr:row>
      <xdr:rowOff>83235</xdr:rowOff>
    </xdr:from>
    <xdr:to>
      <xdr:col>18</xdr:col>
      <xdr:colOff>293220</xdr:colOff>
      <xdr:row>97</xdr:row>
      <xdr:rowOff>2636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65903" y="15025579"/>
          <a:ext cx="4710051" cy="554401"/>
        </a:xfrm>
        <a:prstGeom prst="rect">
          <a:avLst/>
        </a:prstGeom>
      </xdr:spPr>
    </xdr:pic>
    <xdr:clientData/>
  </xdr:twoCellAnchor>
  <xdr:twoCellAnchor editAs="oneCell">
    <xdr:from>
      <xdr:col>12</xdr:col>
      <xdr:colOff>244176</xdr:colOff>
      <xdr:row>105</xdr:row>
      <xdr:rowOff>18393</xdr:rowOff>
    </xdr:from>
    <xdr:to>
      <xdr:col>19</xdr:col>
      <xdr:colOff>306253</xdr:colOff>
      <xdr:row>134</xdr:row>
      <xdr:rowOff>46357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87926" y="16865737"/>
          <a:ext cx="4596374" cy="4631714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188516</xdr:colOff>
      <xdr:row>114</xdr:row>
      <xdr:rowOff>9921</xdr:rowOff>
    </xdr:from>
    <xdr:to>
      <xdr:col>10</xdr:col>
      <xdr:colOff>15100</xdr:colOff>
      <xdr:row>130</xdr:row>
      <xdr:rowOff>145098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8516" y="18286015"/>
          <a:ext cx="5779709" cy="2675177"/>
        </a:xfrm>
        <a:prstGeom prst="rect">
          <a:avLst/>
        </a:prstGeom>
      </xdr:spPr>
    </xdr:pic>
    <xdr:clientData/>
  </xdr:twoCellAnchor>
  <xdr:twoCellAnchor editAs="oneCell">
    <xdr:from>
      <xdr:col>8</xdr:col>
      <xdr:colOff>348476</xdr:colOff>
      <xdr:row>46</xdr:row>
      <xdr:rowOff>100592</xdr:rowOff>
    </xdr:from>
    <xdr:to>
      <xdr:col>12</xdr:col>
      <xdr:colOff>132326</xdr:colOff>
      <xdr:row>52</xdr:row>
      <xdr:rowOff>20095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87744" y="7755440"/>
          <a:ext cx="2153484" cy="895234"/>
        </a:xfrm>
        <a:prstGeom prst="rect">
          <a:avLst/>
        </a:prstGeom>
      </xdr:spPr>
    </xdr:pic>
    <xdr:clientData/>
  </xdr:twoCellAnchor>
  <xdr:twoCellAnchor editAs="oneCell">
    <xdr:from>
      <xdr:col>2</xdr:col>
      <xdr:colOff>435522</xdr:colOff>
      <xdr:row>102</xdr:row>
      <xdr:rowOff>39687</xdr:rowOff>
    </xdr:from>
    <xdr:to>
      <xdr:col>7</xdr:col>
      <xdr:colOff>218711</xdr:colOff>
      <xdr:row>109</xdr:row>
      <xdr:rowOff>120387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26147" y="16410781"/>
          <a:ext cx="2759752" cy="11919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416719</xdr:colOff>
      <xdr:row>135</xdr:row>
      <xdr:rowOff>0</xdr:rowOff>
    </xdr:from>
    <xdr:to>
      <xdr:col>8</xdr:col>
      <xdr:colOff>199553</xdr:colOff>
      <xdr:row>149</xdr:row>
      <xdr:rowOff>76296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19" y="21609844"/>
          <a:ext cx="4545334" cy="2298796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</xdr:colOff>
      <xdr:row>151</xdr:row>
      <xdr:rowOff>19844</xdr:rowOff>
    </xdr:from>
    <xdr:to>
      <xdr:col>8</xdr:col>
      <xdr:colOff>36815</xdr:colOff>
      <xdr:row>162</xdr:row>
      <xdr:rowOff>117216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24169688"/>
          <a:ext cx="4402440" cy="1843622"/>
        </a:xfrm>
        <a:prstGeom prst="rect">
          <a:avLst/>
        </a:prstGeom>
      </xdr:spPr>
    </xdr:pic>
    <xdr:clientData/>
  </xdr:twoCellAnchor>
  <xdr:twoCellAnchor editAs="oneCell">
    <xdr:from>
      <xdr:col>8</xdr:col>
      <xdr:colOff>372433</xdr:colOff>
      <xdr:row>138</xdr:row>
      <xdr:rowOff>92926</xdr:rowOff>
    </xdr:from>
    <xdr:to>
      <xdr:col>15</xdr:col>
      <xdr:colOff>362853</xdr:colOff>
      <xdr:row>147</xdr:row>
      <xdr:rowOff>48751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4933" y="22179020"/>
          <a:ext cx="4524717" cy="1384575"/>
        </a:xfrm>
        <a:prstGeom prst="rect">
          <a:avLst/>
        </a:prstGeom>
      </xdr:spPr>
    </xdr:pic>
    <xdr:clientData/>
  </xdr:twoCellAnchor>
  <xdr:twoCellAnchor editAs="oneCell">
    <xdr:from>
      <xdr:col>8</xdr:col>
      <xdr:colOff>282894</xdr:colOff>
      <xdr:row>150</xdr:row>
      <xdr:rowOff>132371</xdr:rowOff>
    </xdr:from>
    <xdr:to>
      <xdr:col>15</xdr:col>
      <xdr:colOff>231110</xdr:colOff>
      <xdr:row>159</xdr:row>
      <xdr:rowOff>73016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94" y="24123465"/>
          <a:ext cx="4482513" cy="1369395"/>
        </a:xfrm>
        <a:prstGeom prst="rect">
          <a:avLst/>
        </a:prstGeom>
      </xdr:spPr>
    </xdr:pic>
    <xdr:clientData/>
  </xdr:twoCellAnchor>
  <xdr:twoCellAnchor editAs="oneCell">
    <xdr:from>
      <xdr:col>17</xdr:col>
      <xdr:colOff>551754</xdr:colOff>
      <xdr:row>135</xdr:row>
      <xdr:rowOff>119063</xdr:rowOff>
    </xdr:from>
    <xdr:to>
      <xdr:col>25</xdr:col>
      <xdr:colOff>99233</xdr:colOff>
      <xdr:row>140</xdr:row>
      <xdr:rowOff>149443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39176" y="21728907"/>
          <a:ext cx="4309979" cy="824130"/>
        </a:xfrm>
        <a:prstGeom prst="rect">
          <a:avLst/>
        </a:prstGeom>
      </xdr:spPr>
    </xdr:pic>
    <xdr:clientData/>
  </xdr:twoCellAnchor>
  <xdr:twoCellAnchor editAs="oneCell">
    <xdr:from>
      <xdr:col>22</xdr:col>
      <xdr:colOff>132202</xdr:colOff>
      <xdr:row>1</xdr:row>
      <xdr:rowOff>176182</xdr:rowOff>
    </xdr:from>
    <xdr:to>
      <xdr:col>28</xdr:col>
      <xdr:colOff>133910</xdr:colOff>
      <xdr:row>13</xdr:row>
      <xdr:rowOff>93354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596186" y="334932"/>
          <a:ext cx="3573583" cy="2000766"/>
        </a:xfrm>
        <a:prstGeom prst="rect">
          <a:avLst/>
        </a:prstGeom>
      </xdr:spPr>
    </xdr:pic>
    <xdr:clientData/>
  </xdr:twoCellAnchor>
  <xdr:twoCellAnchor editAs="oneCell">
    <xdr:from>
      <xdr:col>1</xdr:col>
      <xdr:colOff>343313</xdr:colOff>
      <xdr:row>165</xdr:row>
      <xdr:rowOff>18959</xdr:rowOff>
    </xdr:from>
    <xdr:to>
      <xdr:col>12</xdr:col>
      <xdr:colOff>106820</xdr:colOff>
      <xdr:row>181</xdr:row>
      <xdr:rowOff>79503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0213" y="27425559"/>
          <a:ext cx="6329407" cy="2702144"/>
        </a:xfrm>
        <a:prstGeom prst="rect">
          <a:avLst/>
        </a:prstGeom>
      </xdr:spPr>
    </xdr:pic>
    <xdr:clientData/>
  </xdr:twoCellAnchor>
  <xdr:twoCellAnchor editAs="oneCell">
    <xdr:from>
      <xdr:col>15</xdr:col>
      <xdr:colOff>128204</xdr:colOff>
      <xdr:row>27</xdr:row>
      <xdr:rowOff>4369</xdr:rowOff>
    </xdr:from>
    <xdr:to>
      <xdr:col>18</xdr:col>
      <xdr:colOff>328472</xdr:colOff>
      <xdr:row>45</xdr:row>
      <xdr:rowOff>75940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1035" y="4710840"/>
          <a:ext cx="1965194" cy="3097159"/>
        </a:xfrm>
        <a:prstGeom prst="rect">
          <a:avLst/>
        </a:prstGeom>
      </xdr:spPr>
    </xdr:pic>
    <xdr:clientData/>
  </xdr:twoCellAnchor>
  <xdr:twoCellAnchor editAs="oneCell">
    <xdr:from>
      <xdr:col>18</xdr:col>
      <xdr:colOff>382537</xdr:colOff>
      <xdr:row>27</xdr:row>
      <xdr:rowOff>93096</xdr:rowOff>
    </xdr:from>
    <xdr:to>
      <xdr:col>21</xdr:col>
      <xdr:colOff>523512</xdr:colOff>
      <xdr:row>46</xdr:row>
      <xdr:rowOff>4008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0294" y="4799567"/>
          <a:ext cx="1905902" cy="3095250"/>
        </a:xfrm>
        <a:prstGeom prst="rect">
          <a:avLst/>
        </a:prstGeom>
      </xdr:spPr>
    </xdr:pic>
    <xdr:clientData/>
  </xdr:twoCellAnchor>
  <xdr:twoCellAnchor editAs="oneCell">
    <xdr:from>
      <xdr:col>22</xdr:col>
      <xdr:colOff>23100</xdr:colOff>
      <xdr:row>27</xdr:row>
      <xdr:rowOff>23543</xdr:rowOff>
    </xdr:from>
    <xdr:to>
      <xdr:col>25</xdr:col>
      <xdr:colOff>487245</xdr:colOff>
      <xdr:row>48</xdr:row>
      <xdr:rowOff>18478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093" y="4730014"/>
          <a:ext cx="2229071" cy="3524788"/>
        </a:xfrm>
        <a:prstGeom prst="rect">
          <a:avLst/>
        </a:prstGeom>
      </xdr:spPr>
    </xdr:pic>
    <xdr:clientData/>
  </xdr:twoCellAnchor>
  <xdr:twoCellAnchor editAs="oneCell">
    <xdr:from>
      <xdr:col>19</xdr:col>
      <xdr:colOff>352008</xdr:colOff>
      <xdr:row>48</xdr:row>
      <xdr:rowOff>14006</xdr:rowOff>
    </xdr:from>
    <xdr:to>
      <xdr:col>23</xdr:col>
      <xdr:colOff>78088</xdr:colOff>
      <xdr:row>56</xdr:row>
      <xdr:rowOff>81263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8074" y="8250330"/>
          <a:ext cx="2079315" cy="1411962"/>
        </a:xfrm>
        <a:prstGeom prst="rect">
          <a:avLst/>
        </a:prstGeom>
      </xdr:spPr>
    </xdr:pic>
    <xdr:clientData/>
  </xdr:twoCellAnchor>
  <xdr:twoCellAnchor editAs="oneCell">
    <xdr:from>
      <xdr:col>15</xdr:col>
      <xdr:colOff>392207</xdr:colOff>
      <xdr:row>46</xdr:row>
      <xdr:rowOff>66292</xdr:rowOff>
    </xdr:from>
    <xdr:to>
      <xdr:col>19</xdr:col>
      <xdr:colOff>199361</xdr:colOff>
      <xdr:row>56</xdr:row>
      <xdr:rowOff>62086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5038" y="7966439"/>
          <a:ext cx="2160389" cy="1676676"/>
        </a:xfrm>
        <a:prstGeom prst="rect">
          <a:avLst/>
        </a:prstGeom>
      </xdr:spPr>
    </xdr:pic>
    <xdr:clientData/>
  </xdr:twoCellAnchor>
  <xdr:twoCellAnchor editAs="oneCell">
    <xdr:from>
      <xdr:col>17</xdr:col>
      <xdr:colOff>89297</xdr:colOff>
      <xdr:row>78</xdr:row>
      <xdr:rowOff>16113</xdr:rowOff>
    </xdr:from>
    <xdr:to>
      <xdr:col>18</xdr:col>
      <xdr:colOff>486172</xdr:colOff>
      <xdr:row>80</xdr:row>
      <xdr:rowOff>10875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0800000">
          <a:off x="10576719" y="12577207"/>
          <a:ext cx="992187" cy="312262"/>
        </a:xfrm>
        <a:prstGeom prst="rect">
          <a:avLst/>
        </a:prstGeom>
      </xdr:spPr>
    </xdr:pic>
    <xdr:clientData/>
  </xdr:twoCellAnchor>
  <xdr:twoCellAnchor editAs="oneCell">
    <xdr:from>
      <xdr:col>18</xdr:col>
      <xdr:colOff>429828</xdr:colOff>
      <xdr:row>64</xdr:row>
      <xdr:rowOff>0</xdr:rowOff>
    </xdr:from>
    <xdr:to>
      <xdr:col>18</xdr:col>
      <xdr:colOff>486173</xdr:colOff>
      <xdr:row>79</xdr:row>
      <xdr:rowOff>58907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flipH="1">
          <a:off x="11512562" y="10338594"/>
          <a:ext cx="56345" cy="2440157"/>
        </a:xfrm>
        <a:prstGeom prst="rect">
          <a:avLst/>
        </a:prstGeom>
      </xdr:spPr>
    </xdr:pic>
    <xdr:clientData/>
  </xdr:twoCellAnchor>
  <xdr:twoCellAnchor editAs="oneCell">
    <xdr:from>
      <xdr:col>16</xdr:col>
      <xdr:colOff>466328</xdr:colOff>
      <xdr:row>62</xdr:row>
      <xdr:rowOff>148829</xdr:rowOff>
    </xdr:from>
    <xdr:to>
      <xdr:col>18</xdr:col>
      <xdr:colOff>476719</xdr:colOff>
      <xdr:row>65</xdr:row>
      <xdr:rowOff>50564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0800000">
          <a:off x="10358437" y="10169923"/>
          <a:ext cx="1201016" cy="377985"/>
        </a:xfrm>
        <a:prstGeom prst="rect">
          <a:avLst/>
        </a:prstGeom>
      </xdr:spPr>
    </xdr:pic>
    <xdr:clientData/>
  </xdr:twoCellAnchor>
  <xdr:twoCellAnchor editAs="oneCell">
    <xdr:from>
      <xdr:col>12</xdr:col>
      <xdr:colOff>33828</xdr:colOff>
      <xdr:row>96</xdr:row>
      <xdr:rowOff>65394</xdr:rowOff>
    </xdr:from>
    <xdr:to>
      <xdr:col>12</xdr:col>
      <xdr:colOff>344751</xdr:colOff>
      <xdr:row>102</xdr:row>
      <xdr:rowOff>106628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6836173" y="15825393"/>
          <a:ext cx="993734" cy="310923"/>
        </a:xfrm>
        <a:prstGeom prst="rect">
          <a:avLst/>
        </a:prstGeom>
      </xdr:spPr>
    </xdr:pic>
    <xdr:clientData/>
  </xdr:twoCellAnchor>
  <xdr:twoCellAnchor editAs="oneCell">
    <xdr:from>
      <xdr:col>10</xdr:col>
      <xdr:colOff>392814</xdr:colOff>
      <xdr:row>101</xdr:row>
      <xdr:rowOff>73515</xdr:rowOff>
    </xdr:from>
    <xdr:to>
      <xdr:col>12</xdr:col>
      <xdr:colOff>195923</xdr:colOff>
      <xdr:row>103</xdr:row>
      <xdr:rowOff>66938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6200000">
          <a:off x="6687344" y="15944454"/>
          <a:ext cx="310923" cy="993734"/>
        </a:xfrm>
        <a:prstGeom prst="rect">
          <a:avLst/>
        </a:prstGeom>
      </xdr:spPr>
    </xdr:pic>
    <xdr:clientData/>
  </xdr:twoCellAnchor>
  <xdr:twoCellAnchor editAs="oneCell">
    <xdr:from>
      <xdr:col>9</xdr:col>
      <xdr:colOff>521799</xdr:colOff>
      <xdr:row>125</xdr:row>
      <xdr:rowOff>43749</xdr:rowOff>
    </xdr:from>
    <xdr:to>
      <xdr:col>11</xdr:col>
      <xdr:colOff>324908</xdr:colOff>
      <xdr:row>127</xdr:row>
      <xdr:rowOff>37172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6200000">
          <a:off x="6221017" y="19724688"/>
          <a:ext cx="310923" cy="993734"/>
        </a:xfrm>
        <a:prstGeom prst="rect">
          <a:avLst/>
        </a:prstGeom>
      </xdr:spPr>
    </xdr:pic>
    <xdr:clientData/>
  </xdr:twoCellAnchor>
  <xdr:twoCellAnchor editAs="oneCell">
    <xdr:from>
      <xdr:col>11</xdr:col>
      <xdr:colOff>79375</xdr:colOff>
      <xdr:row>125</xdr:row>
      <xdr:rowOff>39688</xdr:rowOff>
    </xdr:from>
    <xdr:to>
      <xdr:col>13</xdr:col>
      <xdr:colOff>71000</xdr:colOff>
      <xdr:row>127</xdr:row>
      <xdr:rowOff>33111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0800000">
          <a:off x="6627813" y="20062032"/>
          <a:ext cx="993734" cy="310923"/>
        </a:xfrm>
        <a:prstGeom prst="rect">
          <a:avLst/>
        </a:prstGeom>
      </xdr:spPr>
    </xdr:pic>
    <xdr:clientData/>
  </xdr:twoCellAnchor>
  <xdr:twoCellAnchor editAs="oneCell">
    <xdr:from>
      <xdr:col>18</xdr:col>
      <xdr:colOff>103284</xdr:colOff>
      <xdr:row>138</xdr:row>
      <xdr:rowOff>25704</xdr:rowOff>
    </xdr:from>
    <xdr:to>
      <xdr:col>18</xdr:col>
      <xdr:colOff>414207</xdr:colOff>
      <xdr:row>144</xdr:row>
      <xdr:rowOff>66938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16200000">
          <a:off x="10844613" y="22453203"/>
          <a:ext cx="993734" cy="310923"/>
        </a:xfrm>
        <a:prstGeom prst="rect">
          <a:avLst/>
        </a:prstGeom>
      </xdr:spPr>
    </xdr:pic>
    <xdr:clientData/>
  </xdr:twoCellAnchor>
  <xdr:twoCellAnchor editAs="oneCell">
    <xdr:from>
      <xdr:col>15</xdr:col>
      <xdr:colOff>134846</xdr:colOff>
      <xdr:row>142</xdr:row>
      <xdr:rowOff>113202</xdr:rowOff>
    </xdr:from>
    <xdr:to>
      <xdr:col>16</xdr:col>
      <xdr:colOff>533268</xdr:colOff>
      <xdr:row>144</xdr:row>
      <xdr:rowOff>106625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6200000">
          <a:off x="9773048" y="22492891"/>
          <a:ext cx="310923" cy="993734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476250</xdr:colOff>
      <xdr:row>143</xdr:row>
      <xdr:rowOff>79375</xdr:rowOff>
    </xdr:from>
    <xdr:to>
      <xdr:col>16</xdr:col>
      <xdr:colOff>539874</xdr:colOff>
      <xdr:row>161</xdr:row>
      <xdr:rowOff>49609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8359" y="22959219"/>
          <a:ext cx="63624" cy="2827734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952501</xdr:colOff>
      <xdr:row>159</xdr:row>
      <xdr:rowOff>119062</xdr:rowOff>
    </xdr:from>
    <xdr:to>
      <xdr:col>16</xdr:col>
      <xdr:colOff>517483</xdr:colOff>
      <xdr:row>162</xdr:row>
      <xdr:rowOff>72797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267032" y="25538906"/>
          <a:ext cx="1142560" cy="429985"/>
        </a:xfrm>
        <a:prstGeom prst="rect">
          <a:avLst/>
        </a:prstGeom>
      </xdr:spPr>
    </xdr:pic>
    <xdr:clientData/>
  </xdr:twoCellAnchor>
  <xdr:twoCellAnchor editAs="oneCell">
    <xdr:from>
      <xdr:col>10</xdr:col>
      <xdr:colOff>193115</xdr:colOff>
      <xdr:row>171</xdr:row>
      <xdr:rowOff>164682</xdr:rowOff>
    </xdr:from>
    <xdr:to>
      <xdr:col>13</xdr:col>
      <xdr:colOff>626701</xdr:colOff>
      <xdr:row>176</xdr:row>
      <xdr:rowOff>137312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62115" y="28561882"/>
          <a:ext cx="2033786" cy="798130"/>
        </a:xfrm>
        <a:prstGeom prst="rect">
          <a:avLst/>
        </a:prstGeom>
      </xdr:spPr>
    </xdr:pic>
    <xdr:clientData/>
  </xdr:twoCellAnchor>
  <xdr:twoCellAnchor editAs="oneCell">
    <xdr:from>
      <xdr:col>11</xdr:col>
      <xdr:colOff>98052</xdr:colOff>
      <xdr:row>23</xdr:row>
      <xdr:rowOff>56029</xdr:rowOff>
    </xdr:from>
    <xdr:to>
      <xdr:col>13</xdr:col>
      <xdr:colOff>77043</xdr:colOff>
      <xdr:row>25</xdr:row>
      <xdr:rowOff>27801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569449" y="4090147"/>
          <a:ext cx="973513" cy="307948"/>
        </a:xfrm>
        <a:prstGeom prst="rect">
          <a:avLst/>
        </a:prstGeom>
      </xdr:spPr>
    </xdr:pic>
    <xdr:clientData/>
  </xdr:twoCellAnchor>
  <xdr:twoCellAnchor editAs="oneCell">
    <xdr:from>
      <xdr:col>10</xdr:col>
      <xdr:colOff>222437</xdr:colOff>
      <xdr:row>23</xdr:row>
      <xdr:rowOff>54348</xdr:rowOff>
    </xdr:from>
    <xdr:to>
      <xdr:col>12</xdr:col>
      <xdr:colOff>19332</xdr:colOff>
      <xdr:row>25</xdr:row>
      <xdr:rowOff>26120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10800000">
          <a:off x="6105525" y="4088466"/>
          <a:ext cx="973513" cy="307948"/>
        </a:xfrm>
        <a:prstGeom prst="rect">
          <a:avLst/>
        </a:prstGeom>
      </xdr:spPr>
    </xdr:pic>
    <xdr:clientData/>
  </xdr:twoCellAnchor>
  <xdr:twoCellAnchor editAs="oneCell">
    <xdr:from>
      <xdr:col>1</xdr:col>
      <xdr:colOff>196103</xdr:colOff>
      <xdr:row>16</xdr:row>
      <xdr:rowOff>126066</xdr:rowOff>
    </xdr:from>
    <xdr:to>
      <xdr:col>2</xdr:col>
      <xdr:colOff>577142</xdr:colOff>
      <xdr:row>18</xdr:row>
      <xdr:rowOff>94716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10800000">
          <a:off x="784412" y="2983566"/>
          <a:ext cx="969348" cy="304826"/>
        </a:xfrm>
        <a:prstGeom prst="rect">
          <a:avLst/>
        </a:prstGeom>
      </xdr:spPr>
    </xdr:pic>
    <xdr:clientData/>
  </xdr:twoCellAnchor>
  <xdr:twoCellAnchor editAs="oneCell">
    <xdr:from>
      <xdr:col>10</xdr:col>
      <xdr:colOff>154081</xdr:colOff>
      <xdr:row>5</xdr:row>
      <xdr:rowOff>42023</xdr:rowOff>
    </xdr:from>
    <xdr:to>
      <xdr:col>11</xdr:col>
      <xdr:colOff>535120</xdr:colOff>
      <xdr:row>7</xdr:row>
      <xdr:rowOff>10672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10800000">
          <a:off x="6037169" y="1050552"/>
          <a:ext cx="969348" cy="304826"/>
        </a:xfrm>
        <a:prstGeom prst="rect">
          <a:avLst/>
        </a:prstGeom>
      </xdr:spPr>
    </xdr:pic>
    <xdr:clientData/>
  </xdr:twoCellAnchor>
  <xdr:twoCellAnchor editAs="oneCell">
    <xdr:from>
      <xdr:col>28</xdr:col>
      <xdr:colOff>224117</xdr:colOff>
      <xdr:row>6</xdr:row>
      <xdr:rowOff>28014</xdr:rowOff>
    </xdr:from>
    <xdr:to>
      <xdr:col>30</xdr:col>
      <xdr:colOff>16848</xdr:colOff>
      <xdr:row>8</xdr:row>
      <xdr:rowOff>2827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074963" y="1204632"/>
          <a:ext cx="969348" cy="304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5"/>
  <sheetViews>
    <sheetView tabSelected="1" zoomScale="90" zoomScaleNormal="90" zoomScalePageLayoutView="90" workbookViewId="0">
      <pane xSplit="1" ySplit="2" topLeftCell="B96" activePane="bottomRight" state="frozen"/>
      <selection pane="topRight" activeCell="B1" sqref="B1"/>
      <selection pane="bottomLeft" activeCell="A3" sqref="A3"/>
      <selection pane="bottomRight" activeCell="C156" sqref="C156"/>
    </sheetView>
  </sheetViews>
  <sheetFormatPr defaultColWidth="8.85546875" defaultRowHeight="12.75"/>
  <cols>
    <col min="1" max="1" width="46.85546875" customWidth="1"/>
    <col min="2" max="2" width="33.85546875" customWidth="1"/>
    <col min="3" max="7" width="16.7109375" customWidth="1"/>
  </cols>
  <sheetData>
    <row r="1" spans="1:8" ht="13.5" thickBot="1">
      <c r="A1" s="21" t="s">
        <v>0</v>
      </c>
      <c r="B1" s="21" t="s">
        <v>1</v>
      </c>
      <c r="C1" s="64" t="s">
        <v>2</v>
      </c>
      <c r="D1" s="65"/>
      <c r="E1" s="65"/>
      <c r="F1" s="65"/>
      <c r="G1" s="66"/>
      <c r="H1" s="22"/>
    </row>
    <row r="2" spans="1:8" ht="64.5" thickTop="1">
      <c r="A2" s="23"/>
      <c r="B2" s="23"/>
      <c r="C2" s="48" t="s">
        <v>3</v>
      </c>
      <c r="D2" s="48" t="s">
        <v>4</v>
      </c>
      <c r="E2" s="48" t="s">
        <v>5</v>
      </c>
      <c r="F2" s="48" t="s">
        <v>6</v>
      </c>
      <c r="G2" s="48" t="s">
        <v>7</v>
      </c>
      <c r="H2" s="22"/>
    </row>
    <row r="3" spans="1:8">
      <c r="A3" s="24"/>
      <c r="B3" s="49"/>
      <c r="C3" s="49"/>
      <c r="D3" s="49"/>
      <c r="E3" s="49"/>
      <c r="F3" s="49"/>
      <c r="G3" s="49"/>
      <c r="H3" s="22"/>
    </row>
    <row r="4" spans="1:8">
      <c r="A4" s="25" t="s">
        <v>8</v>
      </c>
      <c r="B4" s="46" t="s">
        <v>9</v>
      </c>
      <c r="C4" s="34"/>
      <c r="D4" s="34"/>
      <c r="E4" s="34"/>
      <c r="F4" s="34"/>
      <c r="G4" s="34">
        <v>12349</v>
      </c>
      <c r="H4" s="22"/>
    </row>
    <row r="5" spans="1:8">
      <c r="A5" s="26"/>
      <c r="B5" s="50"/>
      <c r="C5" s="49"/>
      <c r="D5" s="49"/>
      <c r="E5" s="49"/>
      <c r="F5" s="49"/>
      <c r="G5" s="49"/>
      <c r="H5" s="22"/>
    </row>
    <row r="6" spans="1:8">
      <c r="A6" s="27" t="s">
        <v>10</v>
      </c>
      <c r="B6" s="50"/>
      <c r="C6" s="49"/>
      <c r="D6" s="49"/>
      <c r="E6" s="49"/>
      <c r="F6" s="49"/>
      <c r="G6" s="49"/>
      <c r="H6" s="22"/>
    </row>
    <row r="7" spans="1:8">
      <c r="A7" s="28" t="s">
        <v>11</v>
      </c>
      <c r="B7" s="45" t="s">
        <v>12</v>
      </c>
      <c r="C7" s="51"/>
      <c r="D7" s="51"/>
      <c r="E7" s="51"/>
      <c r="F7" s="51"/>
      <c r="G7" s="51">
        <f t="shared" ref="G7:G67" si="0">MAX(C7:F7)</f>
        <v>0</v>
      </c>
      <c r="H7" s="22"/>
    </row>
    <row r="8" spans="1:8">
      <c r="A8" s="28" t="s">
        <v>13</v>
      </c>
      <c r="B8" s="45" t="s">
        <v>14</v>
      </c>
      <c r="C8" s="51"/>
      <c r="D8" s="51"/>
      <c r="E8" s="51"/>
      <c r="F8" s="51"/>
      <c r="G8" s="51">
        <f t="shared" si="0"/>
        <v>0</v>
      </c>
      <c r="H8" s="22"/>
    </row>
    <row r="9" spans="1:8">
      <c r="A9" s="28" t="s">
        <v>15</v>
      </c>
      <c r="B9" s="45" t="s">
        <v>14</v>
      </c>
      <c r="C9" s="51"/>
      <c r="D9" s="51"/>
      <c r="E9" s="51"/>
      <c r="F9" s="51"/>
      <c r="G9" s="51">
        <f t="shared" si="0"/>
        <v>0</v>
      </c>
      <c r="H9" s="22"/>
    </row>
    <row r="10" spans="1:8">
      <c r="A10" s="28" t="s">
        <v>16</v>
      </c>
      <c r="B10" s="45" t="s">
        <v>12</v>
      </c>
      <c r="C10" s="51"/>
      <c r="D10" s="51"/>
      <c r="E10" s="51"/>
      <c r="F10" s="51"/>
      <c r="G10" s="51">
        <f t="shared" si="0"/>
        <v>0</v>
      </c>
      <c r="H10" s="22"/>
    </row>
    <row r="11" spans="1:8">
      <c r="A11" s="28" t="s">
        <v>17</v>
      </c>
      <c r="B11" s="45" t="s">
        <v>14</v>
      </c>
      <c r="C11" s="51"/>
      <c r="D11" s="51"/>
      <c r="E11" s="51"/>
      <c r="F11" s="51"/>
      <c r="G11" s="51">
        <f t="shared" si="0"/>
        <v>0</v>
      </c>
      <c r="H11" s="22"/>
    </row>
    <row r="12" spans="1:8">
      <c r="A12" s="28" t="s">
        <v>18</v>
      </c>
      <c r="B12" s="45" t="s">
        <v>14</v>
      </c>
      <c r="C12" s="51"/>
      <c r="D12" s="51"/>
      <c r="E12" s="51"/>
      <c r="F12" s="51"/>
      <c r="G12" s="51">
        <f t="shared" si="0"/>
        <v>0</v>
      </c>
      <c r="H12" s="22"/>
    </row>
    <row r="13" spans="1:8">
      <c r="A13" s="28" t="s">
        <v>19</v>
      </c>
      <c r="B13" s="45" t="s">
        <v>12</v>
      </c>
      <c r="C13" s="51"/>
      <c r="D13" s="51"/>
      <c r="E13" s="51"/>
      <c r="F13" s="51"/>
      <c r="G13" s="51">
        <f t="shared" si="0"/>
        <v>0</v>
      </c>
      <c r="H13" s="22"/>
    </row>
    <row r="14" spans="1:8">
      <c r="A14" s="52" t="s">
        <v>20</v>
      </c>
      <c r="B14" s="45" t="s">
        <v>14</v>
      </c>
      <c r="C14" s="51"/>
      <c r="D14" s="51"/>
      <c r="E14" s="51"/>
      <c r="F14" s="51"/>
      <c r="G14" s="51">
        <f t="shared" si="0"/>
        <v>0</v>
      </c>
      <c r="H14" s="22"/>
    </row>
    <row r="15" spans="1:8">
      <c r="A15" s="52" t="s">
        <v>21</v>
      </c>
      <c r="B15" s="45" t="s">
        <v>12</v>
      </c>
      <c r="C15" s="51"/>
      <c r="D15" s="51"/>
      <c r="E15" s="51"/>
      <c r="F15" s="51"/>
      <c r="G15" s="51">
        <f t="shared" si="0"/>
        <v>0</v>
      </c>
      <c r="H15" s="22"/>
    </row>
    <row r="16" spans="1:8">
      <c r="A16" s="26"/>
      <c r="B16" s="50"/>
      <c r="C16" s="49"/>
      <c r="D16" s="49"/>
      <c r="E16" s="49"/>
      <c r="F16" s="49"/>
      <c r="G16" s="49"/>
      <c r="H16" s="22"/>
    </row>
    <row r="17" spans="1:8">
      <c r="A17" s="27" t="s">
        <v>22</v>
      </c>
      <c r="B17" s="50"/>
      <c r="C17" s="49"/>
      <c r="D17" s="49"/>
      <c r="E17" s="49"/>
      <c r="F17" s="49"/>
      <c r="G17" s="49"/>
      <c r="H17" s="22"/>
    </row>
    <row r="18" spans="1:8">
      <c r="A18" s="28" t="s">
        <v>23</v>
      </c>
      <c r="B18" s="45" t="s">
        <v>14</v>
      </c>
      <c r="C18" s="51"/>
      <c r="D18" s="51"/>
      <c r="E18" s="51"/>
      <c r="F18" s="51"/>
      <c r="G18" s="51">
        <f t="shared" si="0"/>
        <v>0</v>
      </c>
      <c r="H18" s="22"/>
    </row>
    <row r="19" spans="1:8">
      <c r="A19" s="52" t="s">
        <v>24</v>
      </c>
      <c r="B19" s="45" t="s">
        <v>14</v>
      </c>
      <c r="C19" s="51"/>
      <c r="D19" s="51"/>
      <c r="E19" s="51"/>
      <c r="F19" s="51"/>
      <c r="G19" s="51">
        <f t="shared" si="0"/>
        <v>0</v>
      </c>
      <c r="H19" s="22"/>
    </row>
    <row r="20" spans="1:8">
      <c r="A20" s="52" t="s">
        <v>25</v>
      </c>
      <c r="B20" s="45" t="s">
        <v>14</v>
      </c>
      <c r="C20" s="51"/>
      <c r="D20" s="51"/>
      <c r="E20" s="51"/>
      <c r="F20" s="51"/>
      <c r="G20" s="51">
        <f t="shared" si="0"/>
        <v>0</v>
      </c>
      <c r="H20" s="22"/>
    </row>
    <row r="21" spans="1:8">
      <c r="A21" s="52" t="s">
        <v>26</v>
      </c>
      <c r="B21" s="45" t="s">
        <v>14</v>
      </c>
      <c r="C21" s="51"/>
      <c r="D21" s="51"/>
      <c r="E21" s="51"/>
      <c r="F21" s="51"/>
      <c r="G21" s="51">
        <f t="shared" si="0"/>
        <v>0</v>
      </c>
      <c r="H21" s="22"/>
    </row>
    <row r="22" spans="1:8">
      <c r="A22" s="52" t="s">
        <v>27</v>
      </c>
      <c r="B22" s="45" t="s">
        <v>14</v>
      </c>
      <c r="C22" s="51"/>
      <c r="D22" s="51"/>
      <c r="E22" s="51"/>
      <c r="F22" s="51"/>
      <c r="G22" s="51">
        <f t="shared" si="0"/>
        <v>0</v>
      </c>
      <c r="H22" s="22"/>
    </row>
    <row r="23" spans="1:8">
      <c r="A23" s="52" t="s">
        <v>28</v>
      </c>
      <c r="B23" s="45" t="s">
        <v>12</v>
      </c>
      <c r="C23" s="51"/>
      <c r="D23" s="51"/>
      <c r="E23" s="51"/>
      <c r="F23" s="51"/>
      <c r="G23" s="51">
        <f t="shared" si="0"/>
        <v>0</v>
      </c>
      <c r="H23" s="22"/>
    </row>
    <row r="24" spans="1:8">
      <c r="A24" s="52" t="s">
        <v>29</v>
      </c>
      <c r="B24" s="45" t="s">
        <v>12</v>
      </c>
      <c r="C24" s="51"/>
      <c r="D24" s="51"/>
      <c r="E24" s="51"/>
      <c r="F24" s="51"/>
      <c r="G24" s="51">
        <f t="shared" si="0"/>
        <v>0</v>
      </c>
      <c r="H24" s="22"/>
    </row>
    <row r="25" spans="1:8">
      <c r="A25" s="28" t="s">
        <v>30</v>
      </c>
      <c r="B25" s="45" t="s">
        <v>12</v>
      </c>
      <c r="C25" s="51"/>
      <c r="D25" s="51"/>
      <c r="E25" s="51"/>
      <c r="F25" s="51"/>
      <c r="G25" s="51">
        <f t="shared" si="0"/>
        <v>0</v>
      </c>
      <c r="H25" s="22"/>
    </row>
    <row r="26" spans="1:8">
      <c r="A26" s="28" t="s">
        <v>21</v>
      </c>
      <c r="B26" s="45" t="s">
        <v>12</v>
      </c>
      <c r="C26" s="51"/>
      <c r="D26" s="51"/>
      <c r="E26" s="51"/>
      <c r="F26" s="51"/>
      <c r="G26" s="51">
        <f t="shared" si="0"/>
        <v>0</v>
      </c>
      <c r="H26" s="22"/>
    </row>
    <row r="27" spans="1:8">
      <c r="A27" s="53"/>
      <c r="B27" s="50"/>
      <c r="C27" s="49"/>
      <c r="D27" s="49"/>
      <c r="E27" s="49"/>
      <c r="F27" s="49"/>
      <c r="G27" s="49"/>
      <c r="H27" s="22"/>
    </row>
    <row r="28" spans="1:8">
      <c r="A28" s="27" t="s">
        <v>31</v>
      </c>
      <c r="B28" s="50"/>
      <c r="C28" s="49"/>
      <c r="D28" s="49"/>
      <c r="E28" s="49"/>
      <c r="F28" s="49"/>
      <c r="G28" s="49"/>
      <c r="H28" s="22"/>
    </row>
    <row r="29" spans="1:8">
      <c r="A29" s="52" t="s">
        <v>32</v>
      </c>
      <c r="B29" s="45" t="s">
        <v>12</v>
      </c>
      <c r="C29" s="51"/>
      <c r="D29" s="51"/>
      <c r="E29" s="51"/>
      <c r="F29" s="51"/>
      <c r="G29" s="51">
        <f t="shared" si="0"/>
        <v>0</v>
      </c>
      <c r="H29" s="22"/>
    </row>
    <row r="30" spans="1:8">
      <c r="A30" s="52" t="s">
        <v>33</v>
      </c>
      <c r="B30" s="45" t="s">
        <v>12</v>
      </c>
      <c r="C30" s="51"/>
      <c r="D30" s="51"/>
      <c r="E30" s="51"/>
      <c r="F30" s="51"/>
      <c r="G30" s="51">
        <f t="shared" si="0"/>
        <v>0</v>
      </c>
      <c r="H30" s="22"/>
    </row>
    <row r="31" spans="1:8">
      <c r="A31" s="52" t="s">
        <v>34</v>
      </c>
      <c r="B31" s="45" t="s">
        <v>12</v>
      </c>
      <c r="C31" s="51"/>
      <c r="D31" s="51"/>
      <c r="E31" s="51"/>
      <c r="F31" s="51"/>
      <c r="G31" s="51">
        <f t="shared" si="0"/>
        <v>0</v>
      </c>
      <c r="H31" s="22"/>
    </row>
    <row r="32" spans="1:8">
      <c r="A32" s="32" t="s">
        <v>35</v>
      </c>
      <c r="B32" s="46" t="s">
        <v>36</v>
      </c>
      <c r="C32" s="34"/>
      <c r="D32" s="34"/>
      <c r="E32" s="34"/>
      <c r="F32" s="34"/>
      <c r="G32" s="34">
        <f t="shared" si="0"/>
        <v>0</v>
      </c>
      <c r="H32" s="22"/>
    </row>
    <row r="33" spans="1:8">
      <c r="A33" s="52" t="s">
        <v>37</v>
      </c>
      <c r="B33" s="45" t="s">
        <v>14</v>
      </c>
      <c r="C33" s="51"/>
      <c r="D33" s="51"/>
      <c r="E33" s="51"/>
      <c r="F33" s="51"/>
      <c r="G33" s="51">
        <f t="shared" si="0"/>
        <v>0</v>
      </c>
      <c r="H33" s="22"/>
    </row>
    <row r="34" spans="1:8">
      <c r="A34" s="52" t="s">
        <v>38</v>
      </c>
      <c r="B34" s="45" t="s">
        <v>12</v>
      </c>
      <c r="C34" s="51"/>
      <c r="D34" s="51"/>
      <c r="E34" s="51"/>
      <c r="F34" s="51"/>
      <c r="G34" s="51">
        <f t="shared" si="0"/>
        <v>0</v>
      </c>
      <c r="H34" s="22"/>
    </row>
    <row r="35" spans="1:8">
      <c r="A35" s="52" t="s">
        <v>39</v>
      </c>
      <c r="B35" s="45" t="s">
        <v>12</v>
      </c>
      <c r="C35" s="51"/>
      <c r="D35" s="51"/>
      <c r="E35" s="51"/>
      <c r="F35" s="51"/>
      <c r="G35" s="51">
        <f t="shared" si="0"/>
        <v>0</v>
      </c>
      <c r="H35" s="22"/>
    </row>
    <row r="36" spans="1:8">
      <c r="A36" s="28" t="s">
        <v>40</v>
      </c>
      <c r="B36" s="45" t="s">
        <v>12</v>
      </c>
      <c r="C36" s="51"/>
      <c r="D36" s="51"/>
      <c r="E36" s="51"/>
      <c r="F36" s="51"/>
      <c r="G36" s="51">
        <f t="shared" si="0"/>
        <v>0</v>
      </c>
      <c r="H36" s="22"/>
    </row>
    <row r="37" spans="1:8">
      <c r="A37" s="28" t="s">
        <v>30</v>
      </c>
      <c r="B37" s="45" t="s">
        <v>12</v>
      </c>
      <c r="C37" s="51"/>
      <c r="D37" s="51"/>
      <c r="E37" s="51"/>
      <c r="F37" s="51"/>
      <c r="G37" s="51">
        <f t="shared" si="0"/>
        <v>0</v>
      </c>
      <c r="H37" s="22"/>
    </row>
    <row r="38" spans="1:8">
      <c r="A38" s="28" t="s">
        <v>21</v>
      </c>
      <c r="B38" s="45" t="s">
        <v>12</v>
      </c>
      <c r="C38" s="51"/>
      <c r="D38" s="51"/>
      <c r="E38" s="51"/>
      <c r="F38" s="51"/>
      <c r="G38" s="51">
        <f t="shared" si="0"/>
        <v>0</v>
      </c>
      <c r="H38" s="22"/>
    </row>
    <row r="39" spans="1:8">
      <c r="A39" s="53"/>
      <c r="B39" s="50"/>
      <c r="C39" s="49"/>
      <c r="D39" s="49"/>
      <c r="E39" s="49"/>
      <c r="F39" s="49"/>
      <c r="G39" s="49"/>
      <c r="H39" s="22"/>
    </row>
    <row r="40" spans="1:8">
      <c r="A40" s="27" t="s">
        <v>41</v>
      </c>
      <c r="B40" s="50"/>
      <c r="C40" s="49"/>
      <c r="D40" s="49"/>
      <c r="E40" s="49"/>
      <c r="F40" s="49"/>
      <c r="G40" s="49"/>
      <c r="H40" s="22"/>
    </row>
    <row r="41" spans="1:8">
      <c r="A41" s="52" t="s">
        <v>42</v>
      </c>
      <c r="B41" s="45" t="s">
        <v>14</v>
      </c>
      <c r="C41" s="51"/>
      <c r="D41" s="51"/>
      <c r="E41" s="51"/>
      <c r="F41" s="51"/>
      <c r="G41" s="51">
        <f t="shared" si="0"/>
        <v>0</v>
      </c>
      <c r="H41" s="22"/>
    </row>
    <row r="42" spans="1:8">
      <c r="A42" s="52" t="s">
        <v>43</v>
      </c>
      <c r="B42" s="45" t="s">
        <v>14</v>
      </c>
      <c r="C42" s="51"/>
      <c r="D42" s="51"/>
      <c r="E42" s="51"/>
      <c r="F42" s="51"/>
      <c r="G42" s="51">
        <f t="shared" si="0"/>
        <v>0</v>
      </c>
      <c r="H42" s="22"/>
    </row>
    <row r="43" spans="1:8">
      <c r="A43" s="52" t="s">
        <v>44</v>
      </c>
      <c r="B43" s="45" t="s">
        <v>12</v>
      </c>
      <c r="C43" s="51"/>
      <c r="D43" s="51"/>
      <c r="E43" s="51"/>
      <c r="F43" s="51"/>
      <c r="G43" s="51">
        <f t="shared" si="0"/>
        <v>0</v>
      </c>
      <c r="H43" s="22"/>
    </row>
    <row r="44" spans="1:8">
      <c r="A44" s="52" t="s">
        <v>45</v>
      </c>
      <c r="B44" s="45" t="s">
        <v>14</v>
      </c>
      <c r="C44" s="51"/>
      <c r="D44" s="51"/>
      <c r="E44" s="51"/>
      <c r="F44" s="51"/>
      <c r="G44" s="51">
        <f t="shared" si="0"/>
        <v>0</v>
      </c>
      <c r="H44" s="22"/>
    </row>
    <row r="45" spans="1:8">
      <c r="A45" s="52" t="s">
        <v>46</v>
      </c>
      <c r="B45" s="45" t="s">
        <v>14</v>
      </c>
      <c r="C45" s="51"/>
      <c r="D45" s="51"/>
      <c r="E45" s="51"/>
      <c r="F45" s="51"/>
      <c r="G45" s="51">
        <f t="shared" si="0"/>
        <v>0</v>
      </c>
      <c r="H45" s="22"/>
    </row>
    <row r="46" spans="1:8">
      <c r="A46" s="52" t="s">
        <v>47</v>
      </c>
      <c r="B46" s="45" t="s">
        <v>14</v>
      </c>
      <c r="C46" s="51"/>
      <c r="D46" s="51"/>
      <c r="E46" s="51"/>
      <c r="F46" s="51"/>
      <c r="G46" s="51">
        <f t="shared" si="0"/>
        <v>0</v>
      </c>
      <c r="H46" s="22"/>
    </row>
    <row r="47" spans="1:8">
      <c r="A47" s="52" t="s">
        <v>48</v>
      </c>
      <c r="B47" s="45" t="s">
        <v>14</v>
      </c>
      <c r="C47" s="51"/>
      <c r="D47" s="51"/>
      <c r="E47" s="51"/>
      <c r="F47" s="51"/>
      <c r="G47" s="51">
        <f t="shared" si="0"/>
        <v>0</v>
      </c>
      <c r="H47" s="22"/>
    </row>
    <row r="48" spans="1:8">
      <c r="A48" s="52" t="s">
        <v>30</v>
      </c>
      <c r="B48" s="45" t="s">
        <v>12</v>
      </c>
      <c r="C48" s="51"/>
      <c r="D48" s="51"/>
      <c r="E48" s="51"/>
      <c r="F48" s="51"/>
      <c r="G48" s="51">
        <f t="shared" si="0"/>
        <v>0</v>
      </c>
      <c r="H48" s="22"/>
    </row>
    <row r="49" spans="1:8">
      <c r="A49" s="32" t="s">
        <v>21</v>
      </c>
      <c r="B49" s="46" t="s">
        <v>49</v>
      </c>
      <c r="C49" s="34"/>
      <c r="D49" s="34"/>
      <c r="E49" s="34">
        <v>68.92</v>
      </c>
      <c r="F49" s="34"/>
      <c r="G49" s="34">
        <f t="shared" si="0"/>
        <v>68.92</v>
      </c>
      <c r="H49" s="22"/>
    </row>
    <row r="50" spans="1:8">
      <c r="A50" s="26"/>
      <c r="B50" s="50"/>
      <c r="C50" s="49"/>
      <c r="D50" s="49"/>
      <c r="E50" s="49"/>
      <c r="F50" s="49"/>
      <c r="G50" s="49"/>
      <c r="H50" s="22"/>
    </row>
    <row r="51" spans="1:8">
      <c r="A51" s="27" t="s">
        <v>50</v>
      </c>
      <c r="B51" s="50"/>
      <c r="C51" s="49"/>
      <c r="D51" s="49"/>
      <c r="E51" s="49"/>
      <c r="F51" s="49"/>
      <c r="G51" s="49"/>
      <c r="H51" s="22"/>
    </row>
    <row r="52" spans="1:8">
      <c r="A52" s="29" t="s">
        <v>51</v>
      </c>
      <c r="B52" s="30" t="s">
        <v>52</v>
      </c>
      <c r="C52" s="34"/>
      <c r="D52" s="34"/>
      <c r="E52" s="34"/>
      <c r="F52" s="34"/>
      <c r="G52" s="34">
        <f t="shared" si="0"/>
        <v>0</v>
      </c>
      <c r="H52" s="22"/>
    </row>
    <row r="53" spans="1:8">
      <c r="A53" s="28" t="s">
        <v>53</v>
      </c>
      <c r="B53" s="47" t="s">
        <v>12</v>
      </c>
      <c r="C53" s="51"/>
      <c r="D53" s="51"/>
      <c r="E53" s="51"/>
      <c r="F53" s="51"/>
      <c r="G53" s="51">
        <f t="shared" si="0"/>
        <v>0</v>
      </c>
      <c r="H53" s="22"/>
    </row>
    <row r="54" spans="1:8">
      <c r="A54" s="29" t="s">
        <v>54</v>
      </c>
      <c r="B54" s="30" t="s">
        <v>55</v>
      </c>
      <c r="C54" s="34"/>
      <c r="D54" s="34"/>
      <c r="E54" s="34">
        <v>69.27</v>
      </c>
      <c r="F54" s="34"/>
      <c r="G54" s="34">
        <v>69.27</v>
      </c>
      <c r="H54" s="22"/>
    </row>
    <row r="55" spans="1:8">
      <c r="A55" s="28" t="s">
        <v>56</v>
      </c>
      <c r="B55" s="47" t="s">
        <v>12</v>
      </c>
      <c r="C55" s="51"/>
      <c r="D55" s="51"/>
      <c r="E55" s="51"/>
      <c r="F55" s="51"/>
      <c r="G55" s="51">
        <f t="shared" si="0"/>
        <v>0</v>
      </c>
      <c r="H55" s="22"/>
    </row>
    <row r="56" spans="1:8">
      <c r="A56" s="28" t="s">
        <v>57</v>
      </c>
      <c r="B56" s="47" t="s">
        <v>12</v>
      </c>
      <c r="C56" s="51"/>
      <c r="D56" s="51"/>
      <c r="E56" s="51"/>
      <c r="F56" s="51"/>
      <c r="G56" s="51">
        <f t="shared" si="0"/>
        <v>0</v>
      </c>
      <c r="H56" s="22"/>
    </row>
    <row r="57" spans="1:8">
      <c r="A57" s="28" t="s">
        <v>58</v>
      </c>
      <c r="B57" s="47" t="s">
        <v>12</v>
      </c>
      <c r="C57" s="51"/>
      <c r="D57" s="51"/>
      <c r="E57" s="51"/>
      <c r="F57" s="51"/>
      <c r="G57" s="51">
        <f t="shared" si="0"/>
        <v>0</v>
      </c>
      <c r="H57" s="22"/>
    </row>
    <row r="58" spans="1:8">
      <c r="A58" s="28" t="s">
        <v>59</v>
      </c>
      <c r="B58" s="47" t="s">
        <v>12</v>
      </c>
      <c r="C58" s="51"/>
      <c r="D58" s="51"/>
      <c r="E58" s="51"/>
      <c r="F58" s="51"/>
      <c r="G58" s="51">
        <f t="shared" si="0"/>
        <v>0</v>
      </c>
      <c r="H58" s="22"/>
    </row>
    <row r="59" spans="1:8">
      <c r="A59" s="28" t="s">
        <v>60</v>
      </c>
      <c r="B59" s="47" t="s">
        <v>12</v>
      </c>
      <c r="C59" s="51"/>
      <c r="D59" s="51"/>
      <c r="E59" s="51"/>
      <c r="F59" s="51"/>
      <c r="G59" s="51">
        <f t="shared" si="0"/>
        <v>0</v>
      </c>
      <c r="H59" s="22"/>
    </row>
    <row r="60" spans="1:8">
      <c r="A60" s="28" t="s">
        <v>30</v>
      </c>
      <c r="B60" s="47" t="s">
        <v>12</v>
      </c>
      <c r="C60" s="51"/>
      <c r="D60" s="51"/>
      <c r="E60" s="51"/>
      <c r="F60" s="51"/>
      <c r="G60" s="51">
        <f t="shared" si="0"/>
        <v>0</v>
      </c>
      <c r="H60" s="22"/>
    </row>
    <row r="61" spans="1:8">
      <c r="A61" s="28" t="s">
        <v>21</v>
      </c>
      <c r="B61" s="47" t="s">
        <v>12</v>
      </c>
      <c r="C61" s="51"/>
      <c r="D61" s="51"/>
      <c r="E61" s="51"/>
      <c r="F61" s="51"/>
      <c r="G61" s="51">
        <f t="shared" si="0"/>
        <v>0</v>
      </c>
      <c r="H61" s="22"/>
    </row>
    <row r="62" spans="1:8">
      <c r="A62" s="26"/>
      <c r="B62" s="50"/>
      <c r="C62" s="49"/>
      <c r="D62" s="49"/>
      <c r="E62" s="49"/>
      <c r="F62" s="49"/>
      <c r="G62" s="49"/>
      <c r="H62" s="22"/>
    </row>
    <row r="63" spans="1:8">
      <c r="A63" s="31" t="s">
        <v>61</v>
      </c>
      <c r="B63" s="50"/>
      <c r="C63" s="49"/>
      <c r="D63" s="49"/>
      <c r="E63" s="49"/>
      <c r="F63" s="49"/>
      <c r="G63" s="49"/>
      <c r="H63" s="22"/>
    </row>
    <row r="64" spans="1:8">
      <c r="A64" s="52" t="s">
        <v>62</v>
      </c>
      <c r="B64" s="45" t="s">
        <v>14</v>
      </c>
      <c r="C64" s="51"/>
      <c r="D64" s="51"/>
      <c r="E64" s="51"/>
      <c r="F64" s="51"/>
      <c r="G64" s="51">
        <f t="shared" si="0"/>
        <v>0</v>
      </c>
      <c r="H64" s="22"/>
    </row>
    <row r="65" spans="1:8">
      <c r="A65" s="52" t="s">
        <v>20</v>
      </c>
      <c r="B65" s="45" t="s">
        <v>14</v>
      </c>
      <c r="C65" s="51"/>
      <c r="D65" s="51"/>
      <c r="E65" s="51"/>
      <c r="F65" s="51"/>
      <c r="G65" s="51">
        <f t="shared" si="0"/>
        <v>0</v>
      </c>
      <c r="H65" s="22"/>
    </row>
    <row r="66" spans="1:8">
      <c r="A66" s="54" t="s">
        <v>63</v>
      </c>
      <c r="B66" s="45" t="s">
        <v>14</v>
      </c>
      <c r="C66" s="51"/>
      <c r="D66" s="51"/>
      <c r="E66" s="51"/>
      <c r="F66" s="51"/>
      <c r="G66" s="51">
        <f t="shared" si="0"/>
        <v>0</v>
      </c>
      <c r="H66" s="22"/>
    </row>
    <row r="67" spans="1:8">
      <c r="A67" s="52" t="s">
        <v>64</v>
      </c>
      <c r="B67" s="45" t="s">
        <v>14</v>
      </c>
      <c r="C67" s="51"/>
      <c r="D67" s="51"/>
      <c r="E67" s="51"/>
      <c r="F67" s="51"/>
      <c r="G67" s="51">
        <f t="shared" si="0"/>
        <v>0</v>
      </c>
      <c r="H67" s="22"/>
    </row>
    <row r="68" spans="1:8">
      <c r="A68" s="32" t="s">
        <v>65</v>
      </c>
      <c r="B68" s="46" t="s">
        <v>66</v>
      </c>
      <c r="C68" s="34"/>
      <c r="D68" s="34"/>
      <c r="E68" s="34">
        <v>44.48</v>
      </c>
      <c r="F68" s="34"/>
      <c r="G68" s="34">
        <v>44.48</v>
      </c>
      <c r="H68" s="22"/>
    </row>
    <row r="69" spans="1:8">
      <c r="A69" s="52" t="s">
        <v>30</v>
      </c>
      <c r="B69" s="55" t="s">
        <v>12</v>
      </c>
      <c r="C69" s="51"/>
      <c r="D69" s="51"/>
      <c r="E69" s="51"/>
      <c r="F69" s="51"/>
      <c r="G69" s="51">
        <f t="shared" ref="G69:G131" si="1">MAX(C69:F69)</f>
        <v>0</v>
      </c>
      <c r="H69" s="22"/>
    </row>
    <row r="70" spans="1:8">
      <c r="A70" s="52" t="s">
        <v>21</v>
      </c>
      <c r="B70" s="45"/>
      <c r="C70" s="51"/>
      <c r="D70" s="51"/>
      <c r="E70" s="51"/>
      <c r="F70" s="51"/>
      <c r="G70" s="51">
        <f t="shared" si="1"/>
        <v>0</v>
      </c>
      <c r="H70" s="22"/>
    </row>
    <row r="71" spans="1:8">
      <c r="A71" s="26"/>
      <c r="B71" s="50"/>
      <c r="C71" s="49"/>
      <c r="D71" s="49"/>
      <c r="E71" s="49"/>
      <c r="F71" s="49"/>
      <c r="G71" s="49"/>
      <c r="H71" s="22"/>
    </row>
    <row r="72" spans="1:8">
      <c r="A72" s="27" t="s">
        <v>67</v>
      </c>
      <c r="B72" s="50"/>
      <c r="C72" s="49"/>
      <c r="D72" s="49"/>
      <c r="E72" s="49"/>
      <c r="F72" s="49"/>
      <c r="G72" s="49"/>
      <c r="H72" s="22"/>
    </row>
    <row r="73" spans="1:8">
      <c r="A73" s="28" t="s">
        <v>68</v>
      </c>
      <c r="B73" s="45"/>
      <c r="C73" s="51"/>
      <c r="D73" s="51"/>
      <c r="E73" s="51"/>
      <c r="F73" s="51"/>
      <c r="G73" s="51">
        <f>MAX(C73:F73)</f>
        <v>0</v>
      </c>
      <c r="H73" s="22"/>
    </row>
    <row r="74" spans="1:8">
      <c r="A74" s="52" t="s">
        <v>20</v>
      </c>
      <c r="B74" s="45" t="s">
        <v>14</v>
      </c>
      <c r="C74" s="51"/>
      <c r="D74" s="51"/>
      <c r="E74" s="51"/>
      <c r="F74" s="51"/>
      <c r="G74" s="51">
        <f t="shared" si="1"/>
        <v>0</v>
      </c>
      <c r="H74" s="22"/>
    </row>
    <row r="75" spans="1:8">
      <c r="A75" s="28" t="s">
        <v>63</v>
      </c>
      <c r="B75" s="45" t="s">
        <v>14</v>
      </c>
      <c r="C75" s="51"/>
      <c r="D75" s="51"/>
      <c r="E75" s="51"/>
      <c r="F75" s="51"/>
      <c r="G75" s="51">
        <f t="shared" si="1"/>
        <v>0</v>
      </c>
      <c r="H75" s="22"/>
    </row>
    <row r="76" spans="1:8">
      <c r="A76" s="29" t="s">
        <v>69</v>
      </c>
      <c r="B76" s="46" t="s">
        <v>70</v>
      </c>
      <c r="C76" s="34">
        <f>(2*16.68)*1.5</f>
        <v>50.04</v>
      </c>
      <c r="D76" s="34"/>
      <c r="E76" s="34">
        <f>2*(27.95)</f>
        <v>55.9</v>
      </c>
      <c r="F76" s="34">
        <f>(2*27.95)*1.5</f>
        <v>83.85</v>
      </c>
      <c r="G76" s="34">
        <f>((2*27.95)*1.5)-33.36</f>
        <v>50.489999999999995</v>
      </c>
      <c r="H76" s="22"/>
    </row>
    <row r="77" spans="1:8">
      <c r="A77" s="28" t="s">
        <v>71</v>
      </c>
      <c r="B77" s="45" t="s">
        <v>14</v>
      </c>
      <c r="C77" s="51"/>
      <c r="D77" s="51"/>
      <c r="E77" s="51"/>
      <c r="F77" s="51"/>
      <c r="G77" s="51">
        <f t="shared" si="1"/>
        <v>0</v>
      </c>
      <c r="H77" s="22"/>
    </row>
    <row r="78" spans="1:8">
      <c r="A78" s="28" t="s">
        <v>30</v>
      </c>
      <c r="B78" s="45" t="s">
        <v>12</v>
      </c>
      <c r="C78" s="51"/>
      <c r="D78" s="51"/>
      <c r="E78" s="51"/>
      <c r="F78" s="51"/>
      <c r="G78" s="51">
        <f t="shared" si="1"/>
        <v>0</v>
      </c>
      <c r="H78" s="22"/>
    </row>
    <row r="79" spans="1:8">
      <c r="A79" s="29" t="s">
        <v>21</v>
      </c>
      <c r="B79" s="46" t="s">
        <v>72</v>
      </c>
      <c r="C79" s="34">
        <f>(2*33.4)*1.5</f>
        <v>100.19999999999999</v>
      </c>
      <c r="D79" s="34"/>
      <c r="E79" s="34">
        <f>2*(152.78)</f>
        <v>305.56</v>
      </c>
      <c r="F79" s="34">
        <f>(2*152.78)*1.5</f>
        <v>458.34000000000003</v>
      </c>
      <c r="G79" s="34">
        <f>((2*152.78)*1.5)-66.8</f>
        <v>391.54</v>
      </c>
      <c r="H79" s="22"/>
    </row>
    <row r="80" spans="1:8">
      <c r="A80" s="26"/>
      <c r="B80" s="50"/>
      <c r="C80" s="49"/>
      <c r="D80" s="49"/>
      <c r="E80" s="49"/>
      <c r="F80" s="49"/>
      <c r="G80" s="49"/>
      <c r="H80" s="22"/>
    </row>
    <row r="81" spans="1:8">
      <c r="A81" s="27" t="s">
        <v>73</v>
      </c>
      <c r="B81" s="50"/>
      <c r="C81" s="49"/>
      <c r="D81" s="49"/>
      <c r="E81" s="49"/>
      <c r="F81" s="49"/>
      <c r="G81" s="49"/>
      <c r="H81" s="22"/>
    </row>
    <row r="82" spans="1:8">
      <c r="A82" s="29" t="s">
        <v>74</v>
      </c>
      <c r="B82" s="46" t="s">
        <v>75</v>
      </c>
      <c r="C82" s="34">
        <f>(737.96*1.5)</f>
        <v>1106.94</v>
      </c>
      <c r="D82" s="34"/>
      <c r="E82" s="34">
        <v>549</v>
      </c>
      <c r="F82" s="34">
        <f>(549*1.5)</f>
        <v>823.5</v>
      </c>
      <c r="G82" s="34">
        <f>(549*1.5)-737.95</f>
        <v>85.549999999999955</v>
      </c>
      <c r="H82" s="22"/>
    </row>
    <row r="83" spans="1:8">
      <c r="A83" s="28" t="s">
        <v>76</v>
      </c>
      <c r="B83" s="45" t="s">
        <v>12</v>
      </c>
      <c r="C83" s="51"/>
      <c r="D83" s="51"/>
      <c r="E83" s="51"/>
      <c r="F83" s="51"/>
      <c r="G83" s="51">
        <f t="shared" si="1"/>
        <v>0</v>
      </c>
      <c r="H83" s="22"/>
    </row>
    <row r="84" spans="1:8">
      <c r="A84" s="29" t="s">
        <v>77</v>
      </c>
      <c r="B84" s="46" t="s">
        <v>78</v>
      </c>
      <c r="C84" s="34">
        <f>(2*74.58)*1.5</f>
        <v>223.74</v>
      </c>
      <c r="D84" s="34"/>
      <c r="E84" s="34">
        <f>2*(129.95)</f>
        <v>259.89999999999998</v>
      </c>
      <c r="F84" s="34">
        <f>(2*129.95)*1.5</f>
        <v>389.84999999999997</v>
      </c>
      <c r="G84" s="34">
        <f>((2*129.95)*1.5)-149.16</f>
        <v>240.68999999999997</v>
      </c>
      <c r="H84" s="22"/>
    </row>
    <row r="85" spans="1:8">
      <c r="A85" s="28" t="s">
        <v>79</v>
      </c>
      <c r="B85" s="45" t="s">
        <v>14</v>
      </c>
      <c r="C85" s="51"/>
      <c r="D85" s="51"/>
      <c r="E85" s="51"/>
      <c r="F85" s="51"/>
      <c r="G85" s="51">
        <f t="shared" si="1"/>
        <v>0</v>
      </c>
      <c r="H85" s="22"/>
    </row>
    <row r="86" spans="1:8">
      <c r="A86" s="29" t="s">
        <v>80</v>
      </c>
      <c r="B86" s="46" t="s">
        <v>81</v>
      </c>
      <c r="C86" s="34">
        <f>(1041.6)*1.5</f>
        <v>1562.3999999999999</v>
      </c>
      <c r="D86" s="34"/>
      <c r="E86" s="34">
        <v>839.89</v>
      </c>
      <c r="F86" s="34">
        <f>(839.89*1.5)</f>
        <v>1259.835</v>
      </c>
      <c r="G86" s="34">
        <f>(839.89*1.5)-1041.6</f>
        <v>218.23500000000013</v>
      </c>
      <c r="H86" s="22"/>
    </row>
    <row r="87" spans="1:8">
      <c r="A87" s="28" t="s">
        <v>82</v>
      </c>
      <c r="B87" s="45" t="s">
        <v>14</v>
      </c>
      <c r="C87" s="51"/>
      <c r="D87" s="51"/>
      <c r="E87" s="51"/>
      <c r="F87" s="51"/>
      <c r="G87" s="51">
        <f t="shared" si="1"/>
        <v>0</v>
      </c>
      <c r="H87" s="22"/>
    </row>
    <row r="88" spans="1:8">
      <c r="A88" s="28" t="s">
        <v>83</v>
      </c>
      <c r="B88" s="45" t="s">
        <v>14</v>
      </c>
      <c r="C88" s="51"/>
      <c r="D88" s="51"/>
      <c r="E88" s="51"/>
      <c r="F88" s="51"/>
      <c r="G88" s="51">
        <f t="shared" si="1"/>
        <v>0</v>
      </c>
      <c r="H88" s="22"/>
    </row>
    <row r="89" spans="1:8">
      <c r="A89" s="28" t="s">
        <v>84</v>
      </c>
      <c r="B89" s="45" t="s">
        <v>14</v>
      </c>
      <c r="C89" s="51"/>
      <c r="D89" s="51"/>
      <c r="E89" s="51"/>
      <c r="F89" s="51"/>
      <c r="G89" s="51">
        <f t="shared" si="1"/>
        <v>0</v>
      </c>
      <c r="H89" s="22"/>
    </row>
    <row r="90" spans="1:8">
      <c r="A90" s="28" t="s">
        <v>85</v>
      </c>
      <c r="B90" s="45" t="s">
        <v>14</v>
      </c>
      <c r="C90" s="51"/>
      <c r="D90" s="51"/>
      <c r="E90" s="51"/>
      <c r="F90" s="51"/>
      <c r="G90" s="51">
        <f t="shared" si="1"/>
        <v>0</v>
      </c>
      <c r="H90" s="22"/>
    </row>
    <row r="91" spans="1:8">
      <c r="A91" s="33" t="s">
        <v>86</v>
      </c>
      <c r="B91" s="45" t="s">
        <v>14</v>
      </c>
      <c r="C91" s="51"/>
      <c r="D91" s="51"/>
      <c r="E91" s="51"/>
      <c r="F91" s="51"/>
      <c r="G91" s="51">
        <f t="shared" si="1"/>
        <v>0</v>
      </c>
      <c r="H91" s="22"/>
    </row>
    <row r="92" spans="1:8">
      <c r="A92" s="28" t="s">
        <v>30</v>
      </c>
      <c r="B92" s="55" t="s">
        <v>12</v>
      </c>
      <c r="C92" s="51"/>
      <c r="D92" s="51"/>
      <c r="E92" s="51"/>
      <c r="F92" s="51"/>
      <c r="G92" s="51">
        <f t="shared" si="1"/>
        <v>0</v>
      </c>
      <c r="H92" s="22"/>
    </row>
    <row r="93" spans="1:8">
      <c r="A93" s="28" t="s">
        <v>21</v>
      </c>
      <c r="B93" s="55" t="s">
        <v>12</v>
      </c>
      <c r="C93" s="51"/>
      <c r="D93" s="51"/>
      <c r="E93" s="51"/>
      <c r="F93" s="51"/>
      <c r="G93" s="51">
        <f t="shared" si="1"/>
        <v>0</v>
      </c>
      <c r="H93" s="22"/>
    </row>
    <row r="94" spans="1:8">
      <c r="A94" s="26"/>
      <c r="B94" s="50"/>
      <c r="C94" s="49"/>
      <c r="D94" s="49"/>
      <c r="E94" s="49"/>
      <c r="F94" s="49"/>
      <c r="G94" s="49"/>
      <c r="H94" s="22"/>
    </row>
    <row r="95" spans="1:8">
      <c r="A95" s="27" t="s">
        <v>87</v>
      </c>
      <c r="B95" s="50"/>
      <c r="C95" s="49"/>
      <c r="D95" s="49"/>
      <c r="E95" s="49"/>
      <c r="F95" s="49"/>
      <c r="G95" s="49"/>
      <c r="H95" s="22"/>
    </row>
    <row r="96" spans="1:8">
      <c r="A96" s="28" t="s">
        <v>88</v>
      </c>
      <c r="B96" s="45" t="s">
        <v>14</v>
      </c>
      <c r="C96" s="51"/>
      <c r="D96" s="51"/>
      <c r="E96" s="51"/>
      <c r="F96" s="51"/>
      <c r="G96" s="51">
        <f t="shared" si="1"/>
        <v>0</v>
      </c>
      <c r="H96" s="22"/>
    </row>
    <row r="97" spans="1:8">
      <c r="A97" s="28" t="s">
        <v>89</v>
      </c>
      <c r="B97" s="45" t="s">
        <v>14</v>
      </c>
      <c r="C97" s="51"/>
      <c r="D97" s="51"/>
      <c r="E97" s="51"/>
      <c r="F97" s="51"/>
      <c r="G97" s="51">
        <f t="shared" si="1"/>
        <v>0</v>
      </c>
      <c r="H97" s="22"/>
    </row>
    <row r="98" spans="1:8">
      <c r="A98" s="28" t="s">
        <v>90</v>
      </c>
      <c r="B98" s="45" t="s">
        <v>14</v>
      </c>
      <c r="C98" s="51"/>
      <c r="D98" s="51"/>
      <c r="E98" s="51"/>
      <c r="F98" s="51"/>
      <c r="G98" s="51">
        <f t="shared" si="1"/>
        <v>0</v>
      </c>
      <c r="H98" s="22"/>
    </row>
    <row r="99" spans="1:8">
      <c r="A99" s="28" t="s">
        <v>91</v>
      </c>
      <c r="B99" s="45" t="s">
        <v>14</v>
      </c>
      <c r="C99" s="51"/>
      <c r="D99" s="51"/>
      <c r="E99" s="51"/>
      <c r="F99" s="51"/>
      <c r="G99" s="51">
        <f t="shared" si="1"/>
        <v>0</v>
      </c>
      <c r="H99" s="22"/>
    </row>
    <row r="100" spans="1:8">
      <c r="A100" s="28" t="s">
        <v>92</v>
      </c>
      <c r="B100" s="45" t="s">
        <v>14</v>
      </c>
      <c r="C100" s="51"/>
      <c r="D100" s="51"/>
      <c r="E100" s="51"/>
      <c r="F100" s="51"/>
      <c r="G100" s="51">
        <f t="shared" si="1"/>
        <v>0</v>
      </c>
      <c r="H100" s="22"/>
    </row>
    <row r="101" spans="1:8">
      <c r="A101" s="28" t="s">
        <v>30</v>
      </c>
      <c r="B101" s="45" t="s">
        <v>12</v>
      </c>
      <c r="C101" s="51"/>
      <c r="D101" s="51"/>
      <c r="E101" s="51"/>
      <c r="F101" s="51"/>
      <c r="G101" s="51">
        <f t="shared" si="1"/>
        <v>0</v>
      </c>
      <c r="H101" s="22"/>
    </row>
    <row r="102" spans="1:8">
      <c r="A102" s="28" t="s">
        <v>21</v>
      </c>
      <c r="B102" s="45" t="s">
        <v>12</v>
      </c>
      <c r="C102" s="51"/>
      <c r="D102" s="51"/>
      <c r="E102" s="51"/>
      <c r="F102" s="51"/>
      <c r="G102" s="51">
        <f t="shared" si="1"/>
        <v>0</v>
      </c>
      <c r="H102" s="22"/>
    </row>
    <row r="103" spans="1:8">
      <c r="A103" s="26"/>
      <c r="B103" s="50"/>
      <c r="C103" s="49"/>
      <c r="D103" s="49"/>
      <c r="E103" s="49"/>
      <c r="F103" s="49"/>
      <c r="G103" s="49"/>
      <c r="H103" s="22"/>
    </row>
    <row r="104" spans="1:8">
      <c r="A104" s="27" t="s">
        <v>93</v>
      </c>
      <c r="B104" s="50"/>
      <c r="C104" s="49"/>
      <c r="D104" s="49"/>
      <c r="E104" s="49"/>
      <c r="F104" s="49"/>
      <c r="G104" s="49"/>
      <c r="H104" s="22"/>
    </row>
    <row r="105" spans="1:8">
      <c r="A105" s="29" t="s">
        <v>94</v>
      </c>
      <c r="B105" s="30" t="s">
        <v>95</v>
      </c>
      <c r="C105" s="34"/>
      <c r="D105" s="34"/>
      <c r="E105" s="34">
        <v>14.49</v>
      </c>
      <c r="F105" s="34"/>
      <c r="G105" s="34">
        <v>14.49</v>
      </c>
      <c r="H105" s="22"/>
    </row>
    <row r="106" spans="1:8">
      <c r="A106" s="29" t="s">
        <v>96</v>
      </c>
      <c r="B106" s="30" t="s">
        <v>97</v>
      </c>
      <c r="C106" s="34">
        <f>(111.53)*1.5</f>
        <v>167.29500000000002</v>
      </c>
      <c r="D106" s="34"/>
      <c r="E106" s="34">
        <f>(8.91*4)</f>
        <v>35.64</v>
      </c>
      <c r="F106" s="35">
        <f>(8.91*4)*1.5</f>
        <v>53.46</v>
      </c>
      <c r="G106" s="34">
        <f>((8.91*4)*1.5)-111.53</f>
        <v>-58.07</v>
      </c>
      <c r="H106" s="22"/>
    </row>
    <row r="107" spans="1:8">
      <c r="A107" s="28" t="s">
        <v>98</v>
      </c>
      <c r="B107" s="45" t="s">
        <v>12</v>
      </c>
      <c r="C107" s="51"/>
      <c r="D107" s="51"/>
      <c r="E107" s="51"/>
      <c r="F107" s="51"/>
      <c r="G107" s="51">
        <f t="shared" si="1"/>
        <v>0</v>
      </c>
      <c r="H107" s="22"/>
    </row>
    <row r="108" spans="1:8">
      <c r="A108" s="28" t="s">
        <v>99</v>
      </c>
      <c r="B108" s="36" t="s">
        <v>100</v>
      </c>
      <c r="C108" s="51"/>
      <c r="D108" s="51"/>
      <c r="E108" s="51"/>
      <c r="F108" s="51"/>
      <c r="G108" s="51">
        <f t="shared" si="1"/>
        <v>0</v>
      </c>
      <c r="H108" s="22"/>
    </row>
    <row r="109" spans="1:8">
      <c r="A109" s="28" t="s">
        <v>21</v>
      </c>
      <c r="B109" s="45" t="s">
        <v>12</v>
      </c>
      <c r="C109" s="51"/>
      <c r="D109" s="51"/>
      <c r="E109" s="51"/>
      <c r="F109" s="51"/>
      <c r="G109" s="51">
        <f t="shared" si="1"/>
        <v>0</v>
      </c>
      <c r="H109" s="22"/>
    </row>
    <row r="110" spans="1:8">
      <c r="A110" s="26"/>
      <c r="B110" s="50"/>
      <c r="C110" s="49"/>
      <c r="D110" s="49"/>
      <c r="E110" s="49"/>
      <c r="F110" s="49"/>
      <c r="G110" s="49"/>
      <c r="H110" s="22"/>
    </row>
    <row r="111" spans="1:8">
      <c r="A111" s="27" t="s">
        <v>101</v>
      </c>
      <c r="B111" s="50"/>
      <c r="C111" s="49"/>
      <c r="D111" s="49"/>
      <c r="E111" s="49"/>
      <c r="F111" s="49"/>
      <c r="G111" s="49"/>
      <c r="H111" s="22"/>
    </row>
    <row r="112" spans="1:8">
      <c r="A112" s="28" t="s">
        <v>102</v>
      </c>
      <c r="B112" s="45" t="s">
        <v>12</v>
      </c>
      <c r="C112" s="51"/>
      <c r="D112" s="51"/>
      <c r="E112" s="51"/>
      <c r="F112" s="51"/>
      <c r="G112" s="51">
        <f t="shared" si="1"/>
        <v>0</v>
      </c>
      <c r="H112" s="22"/>
    </row>
    <row r="113" spans="1:8">
      <c r="A113" s="28" t="s">
        <v>103</v>
      </c>
      <c r="B113" s="55" t="s">
        <v>12</v>
      </c>
      <c r="C113" s="51"/>
      <c r="D113" s="51"/>
      <c r="E113" s="51"/>
      <c r="F113" s="51"/>
      <c r="G113" s="51">
        <f t="shared" si="1"/>
        <v>0</v>
      </c>
      <c r="H113" s="22"/>
    </row>
    <row r="114" spans="1:8">
      <c r="A114" s="28" t="s">
        <v>104</v>
      </c>
      <c r="B114" s="45" t="s">
        <v>14</v>
      </c>
      <c r="C114" s="51"/>
      <c r="D114" s="51"/>
      <c r="E114" s="51"/>
      <c r="F114" s="51"/>
      <c r="G114" s="51">
        <f t="shared" si="1"/>
        <v>0</v>
      </c>
      <c r="H114" s="22"/>
    </row>
    <row r="115" spans="1:8">
      <c r="A115" s="28" t="s">
        <v>105</v>
      </c>
      <c r="B115" s="45" t="s">
        <v>14</v>
      </c>
      <c r="C115" s="51"/>
      <c r="D115" s="51"/>
      <c r="E115" s="51"/>
      <c r="F115" s="51"/>
      <c r="G115" s="51">
        <f t="shared" si="1"/>
        <v>0</v>
      </c>
      <c r="H115" s="22"/>
    </row>
    <row r="116" spans="1:8">
      <c r="A116" s="28" t="s">
        <v>106</v>
      </c>
      <c r="B116" s="45" t="s">
        <v>14</v>
      </c>
      <c r="C116" s="51"/>
      <c r="D116" s="51"/>
      <c r="E116" s="51"/>
      <c r="F116" s="51"/>
      <c r="G116" s="51">
        <f t="shared" si="1"/>
        <v>0</v>
      </c>
      <c r="H116" s="22"/>
    </row>
    <row r="117" spans="1:8">
      <c r="A117" s="28" t="s">
        <v>107</v>
      </c>
      <c r="B117" s="45" t="s">
        <v>14</v>
      </c>
      <c r="C117" s="51"/>
      <c r="D117" s="51"/>
      <c r="E117" s="51"/>
      <c r="F117" s="51"/>
      <c r="G117" s="51">
        <f t="shared" si="1"/>
        <v>0</v>
      </c>
      <c r="H117" s="22"/>
    </row>
    <row r="118" spans="1:8">
      <c r="A118" s="28" t="s">
        <v>108</v>
      </c>
      <c r="B118" s="45" t="s">
        <v>14</v>
      </c>
      <c r="C118" s="51"/>
      <c r="D118" s="51"/>
      <c r="E118" s="51"/>
      <c r="F118" s="51"/>
      <c r="G118" s="51">
        <f t="shared" si="1"/>
        <v>0</v>
      </c>
      <c r="H118" s="22"/>
    </row>
    <row r="119" spans="1:8">
      <c r="A119" s="28" t="s">
        <v>109</v>
      </c>
      <c r="B119" s="45" t="s">
        <v>14</v>
      </c>
      <c r="C119" s="51"/>
      <c r="D119" s="51"/>
      <c r="E119" s="51"/>
      <c r="F119" s="51"/>
      <c r="G119" s="51">
        <f t="shared" si="1"/>
        <v>0</v>
      </c>
      <c r="H119" s="22"/>
    </row>
    <row r="120" spans="1:8">
      <c r="A120" s="28" t="s">
        <v>110</v>
      </c>
      <c r="B120" s="45" t="s">
        <v>14</v>
      </c>
      <c r="C120" s="51"/>
      <c r="D120" s="51"/>
      <c r="E120" s="51"/>
      <c r="F120" s="51"/>
      <c r="G120" s="51">
        <f t="shared" si="1"/>
        <v>0</v>
      </c>
      <c r="H120" s="22"/>
    </row>
    <row r="121" spans="1:8" ht="38.25">
      <c r="A121" s="29" t="s">
        <v>111</v>
      </c>
      <c r="B121" s="30" t="s">
        <v>112</v>
      </c>
      <c r="C121" s="34"/>
      <c r="D121" s="34"/>
      <c r="E121" s="34"/>
      <c r="F121" s="34"/>
      <c r="G121" s="34"/>
      <c r="H121" s="22"/>
    </row>
    <row r="122" spans="1:8">
      <c r="A122" s="28" t="s">
        <v>113</v>
      </c>
      <c r="B122" s="45" t="s">
        <v>14</v>
      </c>
      <c r="C122" s="51"/>
      <c r="D122" s="51"/>
      <c r="E122" s="51"/>
      <c r="F122" s="51"/>
      <c r="G122" s="51">
        <f t="shared" si="1"/>
        <v>0</v>
      </c>
      <c r="H122" s="22"/>
    </row>
    <row r="123" spans="1:8">
      <c r="A123" s="29" t="s">
        <v>114</v>
      </c>
      <c r="B123" s="46" t="s">
        <v>115</v>
      </c>
      <c r="C123" s="34"/>
      <c r="D123" s="34"/>
      <c r="E123" s="34">
        <v>749</v>
      </c>
      <c r="F123" s="34"/>
      <c r="G123" s="34">
        <v>749</v>
      </c>
      <c r="H123" s="22"/>
    </row>
    <row r="124" spans="1:8">
      <c r="A124" s="28" t="s">
        <v>116</v>
      </c>
      <c r="B124" s="45" t="s">
        <v>14</v>
      </c>
      <c r="C124" s="51"/>
      <c r="D124" s="51"/>
      <c r="E124" s="51"/>
      <c r="F124" s="51"/>
      <c r="G124" s="51">
        <f t="shared" si="1"/>
        <v>0</v>
      </c>
      <c r="H124" s="22"/>
    </row>
    <row r="125" spans="1:8">
      <c r="A125" s="28" t="s">
        <v>30</v>
      </c>
      <c r="B125" s="45" t="s">
        <v>12</v>
      </c>
      <c r="C125" s="51"/>
      <c r="D125" s="51"/>
      <c r="E125" s="51"/>
      <c r="F125" s="51"/>
      <c r="G125" s="51">
        <f t="shared" si="1"/>
        <v>0</v>
      </c>
      <c r="H125" s="22"/>
    </row>
    <row r="126" spans="1:8">
      <c r="A126" s="28" t="s">
        <v>21</v>
      </c>
      <c r="B126" s="45" t="s">
        <v>12</v>
      </c>
      <c r="C126" s="51"/>
      <c r="D126" s="51"/>
      <c r="E126" s="51"/>
      <c r="F126" s="51"/>
      <c r="G126" s="51">
        <f t="shared" si="1"/>
        <v>0</v>
      </c>
      <c r="H126" s="22"/>
    </row>
    <row r="127" spans="1:8">
      <c r="A127" s="26"/>
      <c r="B127" s="50"/>
      <c r="C127" s="49"/>
      <c r="D127" s="49"/>
      <c r="E127" s="49"/>
      <c r="F127" s="49"/>
      <c r="G127" s="49"/>
      <c r="H127" s="22"/>
    </row>
    <row r="128" spans="1:8">
      <c r="A128" s="31" t="s">
        <v>117</v>
      </c>
      <c r="B128" s="50"/>
      <c r="C128" s="49"/>
      <c r="D128" s="49"/>
      <c r="E128" s="49"/>
      <c r="F128" s="49"/>
      <c r="G128" s="49"/>
      <c r="H128" s="22"/>
    </row>
    <row r="129" spans="1:8">
      <c r="A129" s="28" t="s">
        <v>118</v>
      </c>
      <c r="B129" s="45" t="s">
        <v>14</v>
      </c>
      <c r="C129" s="51"/>
      <c r="D129" s="51"/>
      <c r="E129" s="51"/>
      <c r="F129" s="51"/>
      <c r="G129" s="51">
        <f t="shared" si="1"/>
        <v>0</v>
      </c>
      <c r="H129" s="22"/>
    </row>
    <row r="130" spans="1:8">
      <c r="A130" s="28" t="s">
        <v>119</v>
      </c>
      <c r="B130" s="45" t="s">
        <v>14</v>
      </c>
      <c r="C130" s="51"/>
      <c r="D130" s="51"/>
      <c r="E130" s="51"/>
      <c r="F130" s="51"/>
      <c r="G130" s="51">
        <f t="shared" si="1"/>
        <v>0</v>
      </c>
      <c r="H130" s="22"/>
    </row>
    <row r="131" spans="1:8">
      <c r="A131" s="28" t="s">
        <v>120</v>
      </c>
      <c r="B131" s="45" t="s">
        <v>14</v>
      </c>
      <c r="C131" s="51"/>
      <c r="D131" s="51"/>
      <c r="E131" s="51"/>
      <c r="F131" s="51"/>
      <c r="G131" s="51">
        <f t="shared" si="1"/>
        <v>0</v>
      </c>
      <c r="H131" s="22"/>
    </row>
    <row r="132" spans="1:8">
      <c r="A132" s="28" t="s">
        <v>121</v>
      </c>
      <c r="B132" s="45" t="s">
        <v>14</v>
      </c>
      <c r="C132" s="51"/>
      <c r="D132" s="51"/>
      <c r="E132" s="51"/>
      <c r="F132" s="51"/>
      <c r="G132" s="51">
        <f t="shared" ref="G132:G150" si="2">MAX(C132:F132)</f>
        <v>0</v>
      </c>
      <c r="H132" s="22"/>
    </row>
    <row r="133" spans="1:8">
      <c r="A133" s="28" t="s">
        <v>122</v>
      </c>
      <c r="B133" s="45" t="s">
        <v>14</v>
      </c>
      <c r="C133" s="51"/>
      <c r="D133" s="51"/>
      <c r="E133" s="51"/>
      <c r="F133" s="51"/>
      <c r="G133" s="51">
        <f t="shared" si="2"/>
        <v>0</v>
      </c>
      <c r="H133" s="22"/>
    </row>
    <row r="134" spans="1:8">
      <c r="A134" s="28" t="s">
        <v>123</v>
      </c>
      <c r="B134" s="45" t="s">
        <v>14</v>
      </c>
      <c r="C134" s="51"/>
      <c r="D134" s="51"/>
      <c r="E134" s="51"/>
      <c r="F134" s="51"/>
      <c r="G134" s="51">
        <f t="shared" si="2"/>
        <v>0</v>
      </c>
      <c r="H134" s="22"/>
    </row>
    <row r="135" spans="1:8">
      <c r="A135" s="28" t="s">
        <v>124</v>
      </c>
      <c r="B135" s="56" t="s">
        <v>12</v>
      </c>
      <c r="C135" s="51"/>
      <c r="D135" s="51"/>
      <c r="E135" s="51"/>
      <c r="F135" s="51"/>
      <c r="G135" s="51">
        <f t="shared" si="2"/>
        <v>0</v>
      </c>
      <c r="H135" s="22"/>
    </row>
    <row r="136" spans="1:8">
      <c r="A136" s="28" t="s">
        <v>125</v>
      </c>
      <c r="B136" s="45" t="s">
        <v>14</v>
      </c>
      <c r="C136" s="51"/>
      <c r="D136" s="51"/>
      <c r="E136" s="51"/>
      <c r="F136" s="51"/>
      <c r="G136" s="51">
        <f t="shared" si="2"/>
        <v>0</v>
      </c>
      <c r="H136" s="22"/>
    </row>
    <row r="137" spans="1:8">
      <c r="A137" s="33" t="s">
        <v>126</v>
      </c>
      <c r="B137" s="55" t="s">
        <v>14</v>
      </c>
      <c r="C137" s="51"/>
      <c r="D137" s="51"/>
      <c r="E137" s="51"/>
      <c r="F137" s="51"/>
      <c r="G137" s="51">
        <f t="shared" si="2"/>
        <v>0</v>
      </c>
      <c r="H137" s="22"/>
    </row>
    <row r="138" spans="1:8">
      <c r="A138" s="28" t="s">
        <v>127</v>
      </c>
      <c r="B138" s="45" t="s">
        <v>14</v>
      </c>
      <c r="C138" s="51"/>
      <c r="D138" s="51"/>
      <c r="E138" s="51"/>
      <c r="F138" s="51"/>
      <c r="G138" s="51">
        <f t="shared" si="2"/>
        <v>0</v>
      </c>
      <c r="H138" s="22"/>
    </row>
    <row r="139" spans="1:8">
      <c r="A139" s="28" t="s">
        <v>128</v>
      </c>
      <c r="B139" s="45" t="s">
        <v>12</v>
      </c>
      <c r="C139" s="51"/>
      <c r="D139" s="51"/>
      <c r="E139" s="51"/>
      <c r="F139" s="51"/>
      <c r="G139" s="51">
        <f t="shared" si="2"/>
        <v>0</v>
      </c>
      <c r="H139" s="22"/>
    </row>
    <row r="140" spans="1:8">
      <c r="A140" s="26" t="s">
        <v>129</v>
      </c>
      <c r="B140" s="50" t="s">
        <v>130</v>
      </c>
      <c r="C140" s="49"/>
      <c r="D140" s="49"/>
      <c r="E140" s="49"/>
      <c r="F140" s="49"/>
      <c r="G140" s="49">
        <f t="shared" si="2"/>
        <v>0</v>
      </c>
      <c r="H140" s="22"/>
    </row>
    <row r="141" spans="1:8">
      <c r="A141" s="28" t="s">
        <v>131</v>
      </c>
      <c r="B141" s="45" t="s">
        <v>14</v>
      </c>
      <c r="C141" s="51"/>
      <c r="D141" s="51"/>
      <c r="E141" s="51"/>
      <c r="F141" s="51"/>
      <c r="G141" s="51">
        <f t="shared" si="2"/>
        <v>0</v>
      </c>
      <c r="H141" s="22"/>
    </row>
    <row r="142" spans="1:8">
      <c r="A142" s="26" t="s">
        <v>132</v>
      </c>
      <c r="B142" s="50" t="s">
        <v>130</v>
      </c>
      <c r="C142" s="49"/>
      <c r="D142" s="49"/>
      <c r="E142" s="49"/>
      <c r="F142" s="49"/>
      <c r="G142" s="49">
        <f t="shared" si="2"/>
        <v>0</v>
      </c>
      <c r="H142" s="22"/>
    </row>
    <row r="143" spans="1:8">
      <c r="A143" s="26" t="s">
        <v>133</v>
      </c>
      <c r="B143" s="50" t="s">
        <v>130</v>
      </c>
      <c r="C143" s="49"/>
      <c r="D143" s="49"/>
      <c r="E143" s="49"/>
      <c r="F143" s="49"/>
      <c r="G143" s="49">
        <f t="shared" si="2"/>
        <v>0</v>
      </c>
      <c r="H143" s="22"/>
    </row>
    <row r="144" spans="1:8">
      <c r="A144" s="37" t="s">
        <v>30</v>
      </c>
      <c r="B144" s="45" t="s">
        <v>12</v>
      </c>
      <c r="C144" s="51"/>
      <c r="D144" s="51"/>
      <c r="E144" s="51"/>
      <c r="F144" s="51"/>
      <c r="G144" s="51">
        <f t="shared" si="2"/>
        <v>0</v>
      </c>
      <c r="H144" s="22"/>
    </row>
    <row r="145" spans="1:8">
      <c r="A145" s="28" t="s">
        <v>134</v>
      </c>
      <c r="B145" s="45" t="s">
        <v>14</v>
      </c>
      <c r="C145" s="51"/>
      <c r="D145" s="51"/>
      <c r="E145" s="51"/>
      <c r="F145" s="51"/>
      <c r="G145" s="51">
        <f t="shared" si="2"/>
        <v>0</v>
      </c>
      <c r="H145" s="22"/>
    </row>
    <row r="146" spans="1:8">
      <c r="A146" s="28" t="s">
        <v>135</v>
      </c>
      <c r="B146" s="45" t="s">
        <v>14</v>
      </c>
      <c r="C146" s="51"/>
      <c r="D146" s="51"/>
      <c r="E146" s="51"/>
      <c r="F146" s="51"/>
      <c r="G146" s="51">
        <f t="shared" si="2"/>
        <v>0</v>
      </c>
      <c r="H146" s="22"/>
    </row>
    <row r="147" spans="1:8">
      <c r="A147" s="28" t="s">
        <v>120</v>
      </c>
      <c r="B147" s="45" t="s">
        <v>14</v>
      </c>
      <c r="C147" s="51"/>
      <c r="D147" s="51"/>
      <c r="E147" s="51"/>
      <c r="F147" s="51"/>
      <c r="G147" s="51">
        <f t="shared" si="2"/>
        <v>0</v>
      </c>
      <c r="H147" s="22"/>
    </row>
    <row r="148" spans="1:8">
      <c r="A148" s="28"/>
      <c r="B148" s="45"/>
      <c r="C148" s="51"/>
      <c r="D148" s="51"/>
      <c r="E148" s="51"/>
      <c r="F148" s="51"/>
      <c r="G148" s="51">
        <f t="shared" si="2"/>
        <v>0</v>
      </c>
      <c r="H148" s="22"/>
    </row>
    <row r="149" spans="1:8">
      <c r="A149" s="28"/>
      <c r="B149" s="45"/>
      <c r="C149" s="51"/>
      <c r="D149" s="51"/>
      <c r="E149" s="51"/>
      <c r="F149" s="51"/>
      <c r="G149" s="51">
        <f t="shared" si="2"/>
        <v>0</v>
      </c>
      <c r="H149" s="22"/>
    </row>
    <row r="150" spans="1:8">
      <c r="A150" s="28"/>
      <c r="B150" s="45"/>
      <c r="C150" s="51"/>
      <c r="D150" s="51"/>
      <c r="E150" s="51"/>
      <c r="F150" s="51"/>
      <c r="G150" s="51">
        <f t="shared" si="2"/>
        <v>0</v>
      </c>
      <c r="H150" s="22"/>
    </row>
    <row r="151" spans="1:8">
      <c r="A151" s="28"/>
      <c r="B151" s="45"/>
      <c r="C151" s="51"/>
      <c r="D151" s="51"/>
      <c r="E151" s="51"/>
      <c r="F151" s="51"/>
      <c r="G151" s="51"/>
      <c r="H151" s="22"/>
    </row>
    <row r="152" spans="1:8">
      <c r="A152" s="22"/>
      <c r="B152" s="40" t="s">
        <v>136</v>
      </c>
      <c r="C152" s="40">
        <f>SUM(C4:C151)</f>
        <v>3210.6149999999998</v>
      </c>
      <c r="D152" s="40">
        <f>SUM(D4:D151)</f>
        <v>0</v>
      </c>
      <c r="E152" s="40">
        <f>SUM(E4:E151)</f>
        <v>2992.0499999999997</v>
      </c>
      <c r="F152" s="40">
        <f>SUM(F4:F151)</f>
        <v>3068.835</v>
      </c>
      <c r="G152" s="40">
        <f>SUM(G4:G151)</f>
        <v>14223.595000000001</v>
      </c>
      <c r="H152" s="22"/>
    </row>
    <row r="153" spans="1:8">
      <c r="A153" s="22"/>
      <c r="B153" s="22"/>
      <c r="C153" s="22"/>
      <c r="D153" s="22"/>
      <c r="E153" s="22"/>
      <c r="F153" s="22"/>
      <c r="G153" s="22"/>
      <c r="H153" s="22"/>
    </row>
    <row r="154" spans="1:8">
      <c r="A154" s="22"/>
      <c r="B154" s="40" t="s">
        <v>137</v>
      </c>
      <c r="C154" s="41">
        <f>SUM(G4:G151)</f>
        <v>14223.595000000001</v>
      </c>
      <c r="D154" s="22"/>
      <c r="E154" s="22"/>
      <c r="F154" s="22"/>
      <c r="G154" s="22"/>
      <c r="H154" s="22"/>
    </row>
    <row r="155" spans="1:8">
      <c r="A155" s="22"/>
      <c r="B155" s="42"/>
      <c r="C155" s="22"/>
      <c r="D155" s="22"/>
      <c r="E155" s="22"/>
      <c r="F155" s="22"/>
      <c r="G155" s="22"/>
      <c r="H155" s="22"/>
    </row>
    <row r="156" spans="1:8">
      <c r="B156" s="43" t="s">
        <v>138</v>
      </c>
      <c r="C156" s="44">
        <f>14223.6-12349</f>
        <v>1874.6000000000004</v>
      </c>
    </row>
    <row r="157" spans="1:8">
      <c r="B157" s="38"/>
      <c r="C157" s="39"/>
    </row>
    <row r="158" spans="1:8">
      <c r="A158" s="3"/>
    </row>
    <row r="159" spans="1:8">
      <c r="A159" s="70" t="s">
        <v>139</v>
      </c>
      <c r="B159" s="71"/>
      <c r="C159" s="71"/>
      <c r="D159" s="71"/>
      <c r="E159" s="71"/>
      <c r="F159" s="71"/>
      <c r="G159" s="71"/>
    </row>
    <row r="160" spans="1:8">
      <c r="A160" s="67" t="s">
        <v>140</v>
      </c>
      <c r="B160" s="68"/>
      <c r="C160" s="68"/>
      <c r="D160" s="68"/>
      <c r="E160" s="68"/>
      <c r="F160" s="68"/>
      <c r="G160" s="69"/>
    </row>
    <row r="161" spans="1:7">
      <c r="A161" s="58" t="s">
        <v>141</v>
      </c>
      <c r="B161" s="59"/>
      <c r="C161" s="59"/>
      <c r="D161" s="59"/>
      <c r="E161" s="59"/>
      <c r="F161" s="59"/>
      <c r="G161" s="60"/>
    </row>
    <row r="162" spans="1:7">
      <c r="A162" s="58" t="s">
        <v>142</v>
      </c>
      <c r="B162" s="59"/>
      <c r="C162" s="59"/>
      <c r="D162" s="59"/>
      <c r="E162" s="59"/>
      <c r="F162" s="59"/>
      <c r="G162" s="60"/>
    </row>
    <row r="163" spans="1:7">
      <c r="A163" s="58" t="s">
        <v>143</v>
      </c>
      <c r="B163" s="59"/>
      <c r="C163" s="59"/>
      <c r="D163" s="59"/>
      <c r="E163" s="59"/>
      <c r="F163" s="59"/>
      <c r="G163" s="60"/>
    </row>
    <row r="164" spans="1:7">
      <c r="A164" s="58" t="s">
        <v>144</v>
      </c>
      <c r="B164" s="59"/>
      <c r="C164" s="59"/>
      <c r="D164" s="59"/>
      <c r="E164" s="59"/>
      <c r="F164" s="59"/>
      <c r="G164" s="60"/>
    </row>
    <row r="165" spans="1:7">
      <c r="A165" s="61" t="s">
        <v>145</v>
      </c>
      <c r="B165" s="62"/>
      <c r="C165" s="62"/>
      <c r="D165" s="62"/>
      <c r="E165" s="62"/>
      <c r="F165" s="62"/>
      <c r="G165" s="63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3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zoomScale="85" workbookViewId="0">
      <selection activeCell="G135" sqref="G135"/>
    </sheetView>
  </sheetViews>
  <sheetFormatPr defaultColWidth="8.85546875"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7" width="51" bestFit="1" customWidth="1"/>
    <col min="8" max="8" width="64.7109375" bestFit="1" customWidth="1"/>
  </cols>
  <sheetData>
    <row r="1" spans="1:6" ht="13.5" thickBot="1">
      <c r="A1" s="4" t="str">
        <f>MSRP_spreadsheet!A1</f>
        <v>Component</v>
      </c>
      <c r="B1" s="72" t="str">
        <f>MSRP_spreadsheet!C1</f>
        <v>Per Item MSRP</v>
      </c>
      <c r="C1" s="73"/>
      <c r="D1" s="73"/>
      <c r="E1" s="73"/>
      <c r="F1" s="74"/>
    </row>
    <row r="2" spans="1:6" ht="46.5" customHeight="1" thickTop="1" thickBot="1">
      <c r="A2" s="6"/>
      <c r="B2" s="57" t="str">
        <f>MSRP_spreadsheet!C2</f>
        <v>Mfg. quote + 50%</v>
      </c>
      <c r="C2" s="57" t="str">
        <f>MSRP_spreadsheet!D2</f>
        <v>Whls. + 50%</v>
      </c>
      <c r="D2" s="57" t="str">
        <f>MSRP_spreadsheet!E2</f>
        <v>Retail cost of added component</v>
      </c>
      <c r="E2" s="57" t="str">
        <f>MSRP_spreadsheet!F2</f>
        <v>Retail of most expensive part +50% for substituted component</v>
      </c>
      <c r="F2" s="57" t="str">
        <f>MSRP_spreadsheet!G2</f>
        <v>Sled MSRP or Highest Value of modified components</v>
      </c>
    </row>
    <row r="3" spans="1:6" ht="13.5" thickTop="1">
      <c r="A3" s="10"/>
      <c r="B3" s="10"/>
      <c r="C3" s="10"/>
      <c r="D3" s="10"/>
      <c r="E3" s="10"/>
      <c r="F3" s="10"/>
    </row>
    <row r="4" spans="1:6">
      <c r="A4" s="11" t="str">
        <f>MSRP_spreadsheet!A4</f>
        <v>2016 model year base sled (reflects engine choice)</v>
      </c>
      <c r="B4" s="12"/>
      <c r="C4" s="12"/>
      <c r="D4" s="12"/>
      <c r="E4" s="12"/>
      <c r="F4" s="14">
        <v>12349</v>
      </c>
    </row>
    <row r="5" spans="1:6">
      <c r="A5" s="10"/>
      <c r="B5" s="10"/>
      <c r="C5" s="10"/>
      <c r="D5" s="10"/>
      <c r="E5" s="10"/>
      <c r="F5" s="10"/>
    </row>
    <row r="6" spans="1:6">
      <c r="A6" s="1" t="str">
        <f>MSRP_spreadsheet!A6</f>
        <v>Factory options utilized on competition sled</v>
      </c>
      <c r="B6" s="10"/>
      <c r="C6" s="10"/>
      <c r="D6" s="10"/>
      <c r="E6" s="10"/>
      <c r="F6" s="10"/>
    </row>
    <row r="7" spans="1:6">
      <c r="A7" s="2" t="str">
        <f>MSRP_spreadsheet!A7</f>
        <v>tow hitch/rack</v>
      </c>
      <c r="B7" s="2"/>
      <c r="C7" s="2"/>
      <c r="D7" s="2"/>
      <c r="E7" s="2"/>
      <c r="F7" s="2"/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10"/>
      <c r="B16" s="10"/>
      <c r="C16" s="10"/>
      <c r="D16" s="10"/>
      <c r="E16" s="10"/>
      <c r="F16" s="10"/>
    </row>
    <row r="17" spans="1:7">
      <c r="A17" s="1" t="str">
        <f>MSRP_spreadsheet!A17</f>
        <v>Engine/Motor</v>
      </c>
      <c r="B17" s="10"/>
      <c r="C17" s="10"/>
      <c r="D17" s="10"/>
      <c r="E17" s="10"/>
      <c r="F17" s="10"/>
    </row>
    <row r="18" spans="1:7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7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7">
      <c r="A20" s="2" t="str">
        <f>MSRP_spreadsheet!A20</f>
        <v>head</v>
      </c>
      <c r="B20" s="2"/>
      <c r="C20" s="2"/>
      <c r="D20" s="2"/>
      <c r="E20" s="2"/>
      <c r="F20" s="2"/>
    </row>
    <row r="21" spans="1:7">
      <c r="A21" s="2" t="str">
        <f>MSRP_spreadsheet!A21</f>
        <v>cylinder</v>
      </c>
      <c r="B21" s="2"/>
      <c r="C21" s="2"/>
      <c r="D21" s="2"/>
      <c r="E21" s="2"/>
      <c r="F21" s="2"/>
    </row>
    <row r="22" spans="1:7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7">
      <c r="A23" s="2" t="str">
        <f>MSRP_spreadsheet!A23</f>
        <v>electric motor</v>
      </c>
      <c r="B23" s="2"/>
      <c r="C23" s="2"/>
      <c r="D23" s="2"/>
      <c r="E23" s="2"/>
      <c r="F23" s="2"/>
    </row>
    <row r="24" spans="1:7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7">
      <c r="A25" s="2" t="str">
        <f>MSRP_spreadsheet!A25</f>
        <v>fabrication</v>
      </c>
      <c r="B25" s="2"/>
      <c r="C25" s="2"/>
      <c r="D25" s="2"/>
      <c r="E25" s="2"/>
      <c r="F25" s="2"/>
    </row>
    <row r="26" spans="1:7">
      <c r="A26" s="2" t="str">
        <f>MSRP_spreadsheet!A26</f>
        <v>other</v>
      </c>
      <c r="B26" s="2"/>
      <c r="C26" s="2"/>
      <c r="D26" s="2"/>
      <c r="E26" s="2"/>
      <c r="F26" s="2"/>
    </row>
    <row r="27" spans="1:7">
      <c r="A27" s="10"/>
      <c r="B27" s="10"/>
      <c r="C27" s="10"/>
      <c r="D27" s="10"/>
      <c r="E27" s="10"/>
      <c r="F27" s="10"/>
      <c r="G27" s="16"/>
    </row>
    <row r="28" spans="1:7">
      <c r="A28" s="1" t="str">
        <f>MSRP_spreadsheet!A28</f>
        <v>Air Management/Intake System</v>
      </c>
      <c r="B28" s="10"/>
      <c r="C28" s="10"/>
      <c r="D28" s="10"/>
      <c r="E28" s="10"/>
      <c r="F28" s="10"/>
    </row>
    <row r="29" spans="1:7">
      <c r="A29" s="2" t="str">
        <f>MSRP_spreadsheet!A29</f>
        <v>turbocharger</v>
      </c>
      <c r="B29" s="2"/>
      <c r="C29" s="2"/>
      <c r="D29" s="2"/>
      <c r="E29" s="2"/>
      <c r="F29" s="2"/>
    </row>
    <row r="30" spans="1:7">
      <c r="A30" s="2" t="str">
        <f>MSRP_spreadsheet!A30</f>
        <v>supercharger</v>
      </c>
      <c r="B30" s="2"/>
      <c r="C30" s="2"/>
      <c r="D30" s="2"/>
      <c r="E30" s="2"/>
      <c r="F30" s="2"/>
    </row>
    <row r="31" spans="1:7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7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10"/>
      <c r="B39" s="10"/>
      <c r="C39" s="10"/>
      <c r="D39" s="10"/>
      <c r="E39" s="10"/>
      <c r="F39" s="10"/>
    </row>
    <row r="40" spans="1:6">
      <c r="A40" s="1" t="str">
        <f>MSRP_spreadsheet!A40</f>
        <v>Fuel Management</v>
      </c>
      <c r="B40" s="10"/>
      <c r="C40" s="10"/>
      <c r="D40" s="10"/>
      <c r="E40" s="10"/>
      <c r="F40" s="10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8">
      <c r="A49" s="12" t="str">
        <f>MSRP_spreadsheet!A49</f>
        <v>other</v>
      </c>
      <c r="B49" s="12"/>
      <c r="C49" s="12"/>
      <c r="D49" s="12">
        <v>68.92</v>
      </c>
      <c r="E49" s="12"/>
      <c r="F49" s="12">
        <v>68.92</v>
      </c>
      <c r="G49" s="17" t="s">
        <v>49</v>
      </c>
      <c r="H49" s="17" t="s">
        <v>146</v>
      </c>
    </row>
    <row r="50" spans="1:8">
      <c r="A50" s="10"/>
      <c r="B50" s="10"/>
      <c r="C50" s="10"/>
      <c r="D50" s="10"/>
      <c r="E50" s="10"/>
      <c r="F50" s="10"/>
    </row>
    <row r="51" spans="1:8">
      <c r="A51" s="1" t="str">
        <f>MSRP_spreadsheet!A51</f>
        <v>Exhaust System</v>
      </c>
      <c r="B51" s="10"/>
      <c r="C51" s="10"/>
      <c r="D51" s="10"/>
      <c r="E51" s="10"/>
      <c r="F51" s="10"/>
    </row>
    <row r="52" spans="1:8">
      <c r="A52" s="2" t="str">
        <f>MSRP_spreadsheet!A52</f>
        <v>muffler</v>
      </c>
      <c r="B52" s="2"/>
      <c r="C52" s="2"/>
      <c r="D52" s="2"/>
      <c r="E52" s="2"/>
      <c r="F52" s="2"/>
    </row>
    <row r="53" spans="1:8">
      <c r="A53" s="2" t="str">
        <f>MSRP_spreadsheet!A53</f>
        <v>pipes/tubes</v>
      </c>
      <c r="B53" s="2"/>
      <c r="C53" s="2"/>
      <c r="D53" s="2"/>
      <c r="E53" s="2"/>
      <c r="F53" s="2"/>
    </row>
    <row r="54" spans="1:8">
      <c r="A54" s="12" t="str">
        <f>MSRP_spreadsheet!A54</f>
        <v>3-way exhaust catalyst</v>
      </c>
      <c r="B54" s="12"/>
      <c r="C54" s="12"/>
      <c r="D54" s="12">
        <v>69.27</v>
      </c>
      <c r="E54" s="12"/>
      <c r="F54" s="12">
        <v>69.27</v>
      </c>
      <c r="G54" s="18" t="s">
        <v>147</v>
      </c>
      <c r="H54" s="18" t="s">
        <v>146</v>
      </c>
    </row>
    <row r="55" spans="1:8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8">
      <c r="A56" s="2" t="str">
        <f>MSRP_spreadsheet!A56</f>
        <v>oxidation catalyst</v>
      </c>
      <c r="B56" s="2"/>
      <c r="C56" s="2"/>
      <c r="D56" s="2"/>
      <c r="E56" s="2"/>
      <c r="F56" s="2"/>
    </row>
    <row r="57" spans="1:8">
      <c r="A57" s="2" t="str">
        <f>MSRP_spreadsheet!A57</f>
        <v>secondary air pump</v>
      </c>
      <c r="B57" s="2"/>
      <c r="C57" s="2"/>
      <c r="D57" s="2"/>
      <c r="E57" s="2"/>
      <c r="F57" s="2"/>
    </row>
    <row r="58" spans="1:8">
      <c r="A58" s="2" t="str">
        <f>MSRP_spreadsheet!A58</f>
        <v>air pump plumbing</v>
      </c>
      <c r="B58" s="2"/>
      <c r="C58" s="2"/>
      <c r="D58" s="2"/>
      <c r="E58" s="2"/>
      <c r="F58" s="2"/>
    </row>
    <row r="59" spans="1:8">
      <c r="A59" s="2" t="str">
        <f>MSRP_spreadsheet!A59</f>
        <v>heat management</v>
      </c>
      <c r="B59" s="2"/>
      <c r="C59" s="2"/>
      <c r="D59" s="2"/>
      <c r="E59" s="2"/>
      <c r="F59" s="2"/>
    </row>
    <row r="60" spans="1:8">
      <c r="A60" s="2" t="str">
        <f>MSRP_spreadsheet!A60</f>
        <v>fabrication</v>
      </c>
      <c r="B60" s="2"/>
      <c r="C60" s="2"/>
      <c r="D60" s="2"/>
      <c r="E60" s="2"/>
      <c r="F60" s="2"/>
    </row>
    <row r="61" spans="1:8">
      <c r="A61" s="2" t="str">
        <f>MSRP_spreadsheet!A61</f>
        <v>other</v>
      </c>
      <c r="B61" s="2"/>
      <c r="C61" s="2"/>
      <c r="D61" s="2"/>
      <c r="E61" s="2"/>
      <c r="F61" s="2"/>
    </row>
    <row r="62" spans="1:8">
      <c r="A62" s="10"/>
      <c r="B62" s="10"/>
      <c r="C62" s="10"/>
      <c r="D62" s="10"/>
      <c r="E62" s="10"/>
      <c r="F62" s="10"/>
    </row>
    <row r="63" spans="1:8">
      <c r="A63" s="1" t="str">
        <f>MSRP_spreadsheet!A63</f>
        <v>Front Suspension</v>
      </c>
      <c r="B63" s="10"/>
      <c r="C63" s="10"/>
      <c r="D63" s="10"/>
      <c r="E63" s="10"/>
      <c r="F63" s="10"/>
    </row>
    <row r="64" spans="1:8">
      <c r="A64" s="2" t="str">
        <f>MSRP_spreadsheet!A64</f>
        <v>skis</v>
      </c>
      <c r="B64" s="2"/>
      <c r="C64" s="2"/>
      <c r="D64" s="2"/>
      <c r="E64" s="2"/>
      <c r="F64" s="2"/>
    </row>
    <row r="65" spans="1:8">
      <c r="A65" s="2" t="str">
        <f>MSRP_spreadsheet!A65</f>
        <v>shocks</v>
      </c>
      <c r="B65" s="2"/>
      <c r="C65" s="2"/>
      <c r="D65" s="2"/>
      <c r="E65" s="2"/>
      <c r="F65" s="2"/>
    </row>
    <row r="66" spans="1:8">
      <c r="A66" s="2" t="str">
        <f>MSRP_spreadsheet!A66</f>
        <v>springs</v>
      </c>
      <c r="B66" s="2"/>
      <c r="C66" s="2"/>
      <c r="D66" s="2"/>
      <c r="E66" s="2"/>
      <c r="F66" s="2"/>
    </row>
    <row r="67" spans="1:8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>
      <c r="A68" s="12" t="str">
        <f>MSRP_spreadsheet!A68</f>
        <v>steering components</v>
      </c>
      <c r="B68" s="12"/>
      <c r="C68" s="12"/>
      <c r="D68" s="12">
        <v>44.48</v>
      </c>
      <c r="E68" s="12"/>
      <c r="F68" s="12">
        <v>44.48</v>
      </c>
      <c r="G68" s="18" t="s">
        <v>148</v>
      </c>
      <c r="H68" s="18" t="s">
        <v>146</v>
      </c>
    </row>
    <row r="69" spans="1:8">
      <c r="A69" s="2" t="str">
        <f>MSRP_spreadsheet!A69</f>
        <v>fabrication</v>
      </c>
      <c r="B69" s="2"/>
      <c r="C69" s="2"/>
      <c r="D69" s="2"/>
      <c r="E69" s="2"/>
      <c r="F69" s="2"/>
    </row>
    <row r="70" spans="1:8">
      <c r="A70" s="2" t="str">
        <f>MSRP_spreadsheet!A70</f>
        <v>other</v>
      </c>
      <c r="B70" s="2"/>
      <c r="C70" s="2"/>
      <c r="D70" s="2"/>
      <c r="E70" s="2"/>
      <c r="F70" s="2"/>
    </row>
    <row r="71" spans="1:8">
      <c r="A71" s="10"/>
      <c r="B71" s="10"/>
      <c r="C71" s="10"/>
      <c r="D71" s="10"/>
      <c r="E71" s="10"/>
      <c r="F71" s="10"/>
    </row>
    <row r="72" spans="1:8">
      <c r="A72" s="1" t="str">
        <f>MSRP_spreadsheet!A72</f>
        <v>Rear Suspension</v>
      </c>
      <c r="B72" s="10"/>
      <c r="C72" s="10"/>
      <c r="D72" s="10"/>
      <c r="E72" s="10"/>
      <c r="F72" s="10"/>
    </row>
    <row r="73" spans="1:8">
      <c r="A73" s="2" t="str">
        <f>MSRP_spreadsheet!A73</f>
        <v>wheels</v>
      </c>
      <c r="B73" s="2"/>
      <c r="C73" s="2"/>
      <c r="D73" s="2"/>
      <c r="E73" s="2"/>
      <c r="F73" s="2"/>
    </row>
    <row r="74" spans="1:8">
      <c r="A74" s="2" t="str">
        <f>MSRP_spreadsheet!A74</f>
        <v>shocks</v>
      </c>
      <c r="B74" s="2"/>
      <c r="C74" s="2"/>
      <c r="D74" s="2"/>
      <c r="E74" s="2"/>
      <c r="F74" s="2"/>
    </row>
    <row r="75" spans="1:8">
      <c r="A75" s="2" t="str">
        <f>MSRP_spreadsheet!A75</f>
        <v>springs</v>
      </c>
      <c r="B75" s="2"/>
      <c r="C75" s="2"/>
      <c r="D75" s="2"/>
      <c r="E75" s="2"/>
      <c r="F75" s="2"/>
    </row>
    <row r="76" spans="1:8">
      <c r="A76" s="12" t="str">
        <f>MSRP_spreadsheet!A76</f>
        <v>hyfax/sliders</v>
      </c>
      <c r="B76" s="12" t="s">
        <v>149</v>
      </c>
      <c r="C76" s="12"/>
      <c r="D76" s="12" t="s">
        <v>150</v>
      </c>
      <c r="E76" s="12" t="s">
        <v>151</v>
      </c>
      <c r="F76" s="12" t="s">
        <v>152</v>
      </c>
      <c r="G76" s="19" t="s">
        <v>153</v>
      </c>
      <c r="H76" s="19" t="s">
        <v>154</v>
      </c>
    </row>
    <row r="77" spans="1:8">
      <c r="A77" s="2" t="str">
        <f>MSRP_spreadsheet!A77</f>
        <v>mount points</v>
      </c>
      <c r="B77" s="2"/>
      <c r="C77" s="2"/>
      <c r="D77" s="2"/>
      <c r="E77" s="2"/>
      <c r="F77" s="2"/>
    </row>
    <row r="78" spans="1:8">
      <c r="A78" s="2" t="str">
        <f>MSRP_spreadsheet!A78</f>
        <v>fabrication</v>
      </c>
      <c r="B78" s="2"/>
      <c r="C78" s="2"/>
      <c r="D78" s="2"/>
      <c r="E78" s="2"/>
      <c r="F78" s="2"/>
    </row>
    <row r="79" spans="1:8">
      <c r="A79" s="12" t="str">
        <f>MSRP_spreadsheet!A79</f>
        <v>other</v>
      </c>
      <c r="B79" s="13" t="s">
        <v>155</v>
      </c>
      <c r="C79" s="12"/>
      <c r="D79" s="18" t="s">
        <v>156</v>
      </c>
      <c r="E79" s="12" t="s">
        <v>157</v>
      </c>
      <c r="F79" s="12" t="s">
        <v>158</v>
      </c>
      <c r="G79" s="19" t="s">
        <v>159</v>
      </c>
      <c r="H79" s="19" t="s">
        <v>154</v>
      </c>
    </row>
    <row r="80" spans="1:8">
      <c r="A80" s="10"/>
      <c r="B80" s="10"/>
      <c r="C80" s="10"/>
      <c r="D80" s="10"/>
      <c r="E80" s="10"/>
      <c r="F80" s="10"/>
    </row>
    <row r="81" spans="1:8">
      <c r="A81" s="1" t="str">
        <f>MSRP_spreadsheet!A81</f>
        <v>Drivetrain</v>
      </c>
      <c r="B81" s="10"/>
      <c r="C81" s="10"/>
      <c r="D81" s="10"/>
      <c r="E81" s="10"/>
      <c r="F81" s="10"/>
    </row>
    <row r="82" spans="1:8">
      <c r="A82" s="12" t="str">
        <f>MSRP_spreadsheet!A82</f>
        <v>track</v>
      </c>
      <c r="B82" s="12" t="s">
        <v>160</v>
      </c>
      <c r="C82" s="12"/>
      <c r="D82" s="12">
        <v>549</v>
      </c>
      <c r="E82" s="12" t="s">
        <v>161</v>
      </c>
      <c r="F82" s="12" t="s">
        <v>162</v>
      </c>
      <c r="G82" s="19" t="s">
        <v>163</v>
      </c>
      <c r="H82" s="19" t="s">
        <v>164</v>
      </c>
    </row>
    <row r="83" spans="1:8">
      <c r="A83" s="2" t="str">
        <f>MSRP_spreadsheet!A83</f>
        <v>studs</v>
      </c>
      <c r="B83" s="2"/>
      <c r="C83" s="2"/>
      <c r="D83" s="2"/>
      <c r="E83" s="2"/>
      <c r="F83" s="2"/>
    </row>
    <row r="84" spans="1:8">
      <c r="A84" s="12" t="str">
        <f>MSRP_spreadsheet!A84</f>
        <v>driveshaft/drive sprockets</v>
      </c>
      <c r="B84" s="12" t="s">
        <v>165</v>
      </c>
      <c r="C84" s="12"/>
      <c r="D84" s="12" t="s">
        <v>166</v>
      </c>
      <c r="E84" s="12" t="s">
        <v>167</v>
      </c>
      <c r="F84" s="12" t="s">
        <v>168</v>
      </c>
      <c r="G84" s="19" t="s">
        <v>169</v>
      </c>
      <c r="H84" s="19" t="s">
        <v>154</v>
      </c>
    </row>
    <row r="85" spans="1:8">
      <c r="A85" s="2" t="str">
        <f>MSRP_spreadsheet!A85</f>
        <v>jackshaft</v>
      </c>
      <c r="B85" s="2"/>
      <c r="C85" s="2"/>
      <c r="D85" s="2"/>
      <c r="E85" s="2"/>
      <c r="F85" s="2"/>
    </row>
    <row r="86" spans="1:8">
      <c r="A86" s="12" t="str">
        <f>MSRP_spreadsheet!A86</f>
        <v>chaincase/gear box</v>
      </c>
      <c r="B86" s="13" t="s">
        <v>170</v>
      </c>
      <c r="C86" s="12"/>
      <c r="D86" s="12">
        <v>839.89</v>
      </c>
      <c r="E86" s="12" t="s">
        <v>171</v>
      </c>
      <c r="F86" s="13" t="s">
        <v>172</v>
      </c>
      <c r="G86" s="17" t="s">
        <v>173</v>
      </c>
      <c r="H86" s="20" t="s">
        <v>164</v>
      </c>
    </row>
    <row r="87" spans="1:8">
      <c r="A87" s="2" t="str">
        <f>MSRP_spreadsheet!A87</f>
        <v>drive clutch</v>
      </c>
      <c r="B87" s="2"/>
      <c r="C87" s="2"/>
      <c r="D87" s="2"/>
      <c r="E87" s="2"/>
      <c r="F87" s="2"/>
    </row>
    <row r="88" spans="1:8">
      <c r="A88" s="2" t="str">
        <f>MSRP_spreadsheet!A88</f>
        <v>driven clutch</v>
      </c>
      <c r="B88" s="2"/>
      <c r="C88" s="2"/>
      <c r="D88" s="2"/>
      <c r="E88" s="2"/>
      <c r="F88" s="2"/>
    </row>
    <row r="89" spans="1:8">
      <c r="A89" s="2" t="str">
        <f>MSRP_spreadsheet!A89</f>
        <v>drive belt</v>
      </c>
      <c r="B89" s="2"/>
      <c r="C89" s="2"/>
      <c r="D89" s="2"/>
      <c r="E89" s="2"/>
      <c r="F89" s="2"/>
    </row>
    <row r="90" spans="1:8">
      <c r="A90" s="2" t="str">
        <f>MSRP_spreadsheet!A90</f>
        <v>cvt guarding/cover</v>
      </c>
      <c r="B90" s="2"/>
      <c r="C90" s="2"/>
      <c r="D90" s="2"/>
      <c r="E90" s="2"/>
      <c r="F90" s="2"/>
    </row>
    <row r="91" spans="1:8">
      <c r="A91" s="2" t="str">
        <f>MSRP_spreadsheet!A91</f>
        <v>clutch adaptor</v>
      </c>
      <c r="B91" s="2"/>
      <c r="C91" s="2"/>
      <c r="D91" s="2"/>
      <c r="E91" s="2"/>
      <c r="F91" s="2"/>
    </row>
    <row r="92" spans="1:8">
      <c r="A92" s="2" t="str">
        <f>MSRP_spreadsheet!A92</f>
        <v>fabrication</v>
      </c>
      <c r="B92" s="2"/>
      <c r="C92" s="2"/>
      <c r="D92" s="2"/>
      <c r="E92" s="2"/>
      <c r="F92" s="2"/>
    </row>
    <row r="93" spans="1:8">
      <c r="A93" s="2" t="str">
        <f>MSRP_spreadsheet!A93</f>
        <v>other</v>
      </c>
      <c r="B93" s="2"/>
      <c r="C93" s="2"/>
      <c r="D93" s="2"/>
      <c r="E93" s="2"/>
      <c r="F93" s="2"/>
    </row>
    <row r="94" spans="1:8">
      <c r="A94" s="10"/>
      <c r="B94" s="10"/>
      <c r="C94" s="10"/>
      <c r="D94" s="10"/>
      <c r="E94" s="10"/>
      <c r="F94" s="10"/>
    </row>
    <row r="95" spans="1:8">
      <c r="A95" s="9" t="str">
        <f>MSRP_spreadsheet!A95</f>
        <v>Cooling System</v>
      </c>
      <c r="B95" s="10"/>
      <c r="C95" s="10"/>
      <c r="D95" s="10"/>
      <c r="E95" s="10"/>
      <c r="F95" s="10"/>
    </row>
    <row r="96" spans="1:8">
      <c r="A96" s="2" t="str">
        <f>MSRP_spreadsheet!A96</f>
        <v>radiator</v>
      </c>
      <c r="B96" s="2"/>
      <c r="C96" s="2"/>
      <c r="D96" s="2"/>
      <c r="E96" s="2"/>
      <c r="F96" s="2"/>
    </row>
    <row r="97" spans="1:8">
      <c r="A97" s="2" t="str">
        <f>MSRP_spreadsheet!A97</f>
        <v>coolant pump</v>
      </c>
      <c r="B97" s="2"/>
      <c r="C97" s="2"/>
      <c r="D97" s="2"/>
      <c r="E97" s="2"/>
      <c r="F97" s="2"/>
    </row>
    <row r="98" spans="1:8">
      <c r="A98" s="2" t="str">
        <f>MSRP_spreadsheet!A98</f>
        <v>fan</v>
      </c>
      <c r="B98" s="2"/>
      <c r="C98" s="2"/>
      <c r="D98" s="2"/>
      <c r="E98" s="2"/>
      <c r="F98" s="2"/>
    </row>
    <row r="99" spans="1:8">
      <c r="A99" s="2" t="str">
        <f>MSRP_spreadsheet!A99</f>
        <v>heat exchanger</v>
      </c>
      <c r="B99" s="2"/>
      <c r="C99" s="2"/>
      <c r="D99" s="2"/>
      <c r="E99" s="2"/>
      <c r="F99" s="2"/>
    </row>
    <row r="100" spans="1:8">
      <c r="A100" s="2" t="str">
        <f>MSRP_spreadsheet!A100</f>
        <v>thermostat</v>
      </c>
      <c r="B100" s="2"/>
      <c r="C100" s="2"/>
      <c r="D100" s="2"/>
      <c r="E100" s="2"/>
      <c r="F100" s="2"/>
    </row>
    <row r="101" spans="1:8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>
      <c r="A102" s="2" t="str">
        <f>MSRP_spreadsheet!A102</f>
        <v>other</v>
      </c>
      <c r="B102" s="2"/>
      <c r="C102" s="2"/>
      <c r="D102" s="2"/>
      <c r="E102" s="2"/>
      <c r="F102" s="2"/>
    </row>
    <row r="103" spans="1:8">
      <c r="A103" s="10"/>
      <c r="B103" s="10"/>
      <c r="C103" s="10"/>
      <c r="D103" s="10"/>
      <c r="E103" s="10"/>
      <c r="F103" s="10"/>
    </row>
    <row r="104" spans="1:8">
      <c r="A104" s="1" t="str">
        <f>MSRP_spreadsheet!A104</f>
        <v>Noise/Vibration/Harshness</v>
      </c>
      <c r="B104" s="10"/>
      <c r="C104" s="10"/>
      <c r="D104" s="10"/>
      <c r="E104" s="10"/>
      <c r="F104" s="10"/>
    </row>
    <row r="105" spans="1:8">
      <c r="A105" s="12" t="str">
        <f>MSRP_spreadsheet!A105</f>
        <v>skirting</v>
      </c>
      <c r="B105" s="12"/>
      <c r="C105" s="12"/>
      <c r="D105" s="12">
        <v>14.49</v>
      </c>
      <c r="E105" s="12"/>
      <c r="F105" s="12">
        <v>14.49</v>
      </c>
      <c r="G105" s="17" t="s">
        <v>174</v>
      </c>
      <c r="H105" s="17" t="s">
        <v>175</v>
      </c>
    </row>
    <row r="106" spans="1:8">
      <c r="A106" s="12" t="str">
        <f>MSRP_spreadsheet!A106</f>
        <v>hood lining</v>
      </c>
      <c r="B106" s="13" t="s">
        <v>176</v>
      </c>
      <c r="C106" s="12"/>
      <c r="D106" s="12" t="s">
        <v>177</v>
      </c>
      <c r="E106" s="12" t="s">
        <v>178</v>
      </c>
      <c r="F106" s="12" t="s">
        <v>179</v>
      </c>
      <c r="G106" s="17" t="s">
        <v>180</v>
      </c>
      <c r="H106" s="18" t="s">
        <v>164</v>
      </c>
    </row>
    <row r="107" spans="1:8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8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>
      <c r="A109" s="2" t="str">
        <f>MSRP_spreadsheet!A109</f>
        <v>other</v>
      </c>
      <c r="B109" s="2"/>
      <c r="C109" s="2"/>
      <c r="D109" s="2"/>
      <c r="E109" s="2"/>
      <c r="F109" s="2"/>
    </row>
    <row r="110" spans="1:8">
      <c r="A110" s="10"/>
      <c r="B110" s="10"/>
      <c r="C110" s="10"/>
      <c r="D110" s="10"/>
      <c r="E110" s="10"/>
      <c r="F110" s="10"/>
    </row>
    <row r="111" spans="1:8">
      <c r="A111" s="1" t="str">
        <f>MSRP_spreadsheet!A111</f>
        <v>Chassis</v>
      </c>
      <c r="B111" s="10"/>
      <c r="C111" s="10"/>
      <c r="D111" s="10"/>
      <c r="E111" s="10"/>
      <c r="F111" s="10"/>
    </row>
    <row r="112" spans="1:8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8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8">
      <c r="A114" s="2" t="str">
        <f>MSRP_spreadsheet!A114</f>
        <v>seat</v>
      </c>
      <c r="B114" s="2"/>
      <c r="C114" s="2"/>
      <c r="D114" s="2"/>
      <c r="E114" s="2"/>
      <c r="F114" s="2"/>
    </row>
    <row r="115" spans="1:8">
      <c r="A115" s="2" t="str">
        <f>MSRP_spreadsheet!A115</f>
        <v>hood</v>
      </c>
      <c r="B115" s="2"/>
      <c r="C115" s="2"/>
      <c r="D115" s="2"/>
      <c r="E115" s="2"/>
      <c r="F115" s="2"/>
    </row>
    <row r="116" spans="1:8">
      <c r="A116" s="2" t="str">
        <f>MSRP_spreadsheet!A116</f>
        <v>windshield</v>
      </c>
      <c r="B116" s="2"/>
      <c r="C116" s="2"/>
      <c r="D116" s="2"/>
      <c r="E116" s="2"/>
      <c r="F116" s="2"/>
    </row>
    <row r="117" spans="1:8">
      <c r="A117" s="2" t="str">
        <f>MSRP_spreadsheet!A117</f>
        <v>motor mount</v>
      </c>
      <c r="B117" s="2"/>
      <c r="C117" s="2"/>
      <c r="D117" s="2"/>
      <c r="E117" s="2"/>
      <c r="F117" s="2"/>
    </row>
    <row r="118" spans="1:8">
      <c r="A118" s="2" t="str">
        <f>MSRP_spreadsheet!A118</f>
        <v>fuel tank</v>
      </c>
      <c r="B118" s="2"/>
      <c r="C118" s="2"/>
      <c r="D118" s="2"/>
      <c r="E118" s="2"/>
      <c r="F118" s="2"/>
    </row>
    <row r="119" spans="1:8">
      <c r="A119" s="2" t="str">
        <f>MSRP_spreadsheet!A119</f>
        <v>battery box</v>
      </c>
      <c r="B119" s="2"/>
      <c r="C119" s="2"/>
      <c r="D119" s="2"/>
      <c r="E119" s="2"/>
      <c r="F119" s="2"/>
    </row>
    <row r="120" spans="1:8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8">
      <c r="A121" s="12" t="str">
        <f>MSRP_spreadsheet!A121</f>
        <v>hand guards</v>
      </c>
      <c r="B121" s="12"/>
      <c r="C121" s="12"/>
      <c r="D121" s="12"/>
      <c r="E121" s="12"/>
      <c r="F121" s="12"/>
      <c r="G121" s="18" t="s">
        <v>181</v>
      </c>
      <c r="H121" s="18" t="s">
        <v>182</v>
      </c>
    </row>
    <row r="122" spans="1:8">
      <c r="A122" s="2" t="str">
        <f>MSRP_spreadsheet!A122</f>
        <v>throttle</v>
      </c>
      <c r="B122" s="2"/>
      <c r="C122" s="2"/>
      <c r="D122" s="2"/>
      <c r="E122" s="2"/>
      <c r="F122" s="2"/>
    </row>
    <row r="123" spans="1:8">
      <c r="A123" s="12" t="str">
        <f>MSRP_spreadsheet!A123</f>
        <v>brake system</v>
      </c>
      <c r="B123" s="12"/>
      <c r="C123" s="12"/>
      <c r="D123" s="12">
        <v>749</v>
      </c>
      <c r="E123" s="12"/>
      <c r="F123" s="12">
        <v>749</v>
      </c>
      <c r="G123" s="17" t="s">
        <v>183</v>
      </c>
      <c r="H123" s="17" t="s">
        <v>184</v>
      </c>
    </row>
    <row r="124" spans="1:8">
      <c r="A124" s="2" t="str">
        <f>MSRP_spreadsheet!A124</f>
        <v>heated grips</v>
      </c>
      <c r="B124" s="2"/>
      <c r="C124" s="2"/>
      <c r="D124" s="2"/>
      <c r="E124" s="2"/>
      <c r="F124" s="2"/>
    </row>
    <row r="125" spans="1:8">
      <c r="A125" s="2" t="str">
        <f>MSRP_spreadsheet!A125</f>
        <v>fabrication</v>
      </c>
      <c r="B125" s="2"/>
      <c r="C125" s="2"/>
      <c r="D125" s="2"/>
      <c r="E125" s="2"/>
      <c r="F125" s="2"/>
    </row>
    <row r="126" spans="1:8">
      <c r="A126" s="2" t="str">
        <f>MSRP_spreadsheet!A126</f>
        <v>other</v>
      </c>
      <c r="B126" s="2"/>
      <c r="C126" s="2"/>
      <c r="D126" s="2"/>
      <c r="E126" s="2"/>
      <c r="F126" s="2"/>
    </row>
    <row r="127" spans="1:8">
      <c r="A127" s="10"/>
      <c r="B127" s="10"/>
      <c r="C127" s="10"/>
      <c r="D127" s="10"/>
      <c r="E127" s="10"/>
      <c r="F127" s="10"/>
    </row>
    <row r="128" spans="1:8">
      <c r="A128" s="9" t="str">
        <f>MSRP_spreadsheet!A128</f>
        <v>Electrical</v>
      </c>
      <c r="B128" s="10"/>
      <c r="C128" s="10"/>
      <c r="D128" s="10"/>
      <c r="E128" s="10"/>
      <c r="F128" s="10"/>
    </row>
    <row r="129" spans="1:6">
      <c r="A129" s="2" t="str">
        <f>MSRP_spreadsheet!A129</f>
        <v>battery(s)</v>
      </c>
      <c r="B129" s="2"/>
      <c r="C129" s="2"/>
      <c r="D129" s="2"/>
      <c r="E129" s="2"/>
      <c r="F129" s="2"/>
    </row>
    <row r="130" spans="1:6">
      <c r="A130" s="2" t="str">
        <f>MSRP_spreadsheet!A130</f>
        <v>switches</v>
      </c>
      <c r="B130" s="2"/>
      <c r="C130" s="2"/>
      <c r="D130" s="2"/>
      <c r="E130" s="2"/>
      <c r="F130" s="2"/>
    </row>
    <row r="131" spans="1:6">
      <c r="A131" s="2" t="str">
        <f>MSRP_spreadsheet!A131</f>
        <v>connectors</v>
      </c>
      <c r="B131" s="2"/>
      <c r="C131" s="2"/>
      <c r="D131" s="2"/>
      <c r="E131" s="2"/>
      <c r="F131" s="2"/>
    </row>
    <row r="132" spans="1:6">
      <c r="A132" s="2" t="str">
        <f>MSRP_spreadsheet!A132</f>
        <v>fuses</v>
      </c>
      <c r="B132" s="2"/>
      <c r="C132" s="2"/>
      <c r="D132" s="2"/>
      <c r="E132" s="2"/>
      <c r="F132" s="2"/>
    </row>
    <row r="133" spans="1:6">
      <c r="A133" s="2" t="str">
        <f>MSRP_spreadsheet!A133</f>
        <v>wire/cable</v>
      </c>
      <c r="B133" s="2"/>
      <c r="C133" s="2"/>
      <c r="D133" s="2"/>
      <c r="E133" s="2"/>
      <c r="F133" s="2"/>
    </row>
    <row r="134" spans="1:6">
      <c r="A134" s="2" t="str">
        <f>MSRP_spreadsheet!A134</f>
        <v>lighting</v>
      </c>
      <c r="B134" s="2"/>
      <c r="C134" s="2"/>
      <c r="D134" s="2"/>
      <c r="E134" s="2"/>
      <c r="F134" s="2"/>
    </row>
    <row r="135" spans="1:6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MSRP_spreadsheet!A136</f>
        <v>contactor</v>
      </c>
      <c r="B136" s="2"/>
      <c r="C136" s="2"/>
      <c r="D136" s="2"/>
      <c r="E136" s="2"/>
      <c r="F136" s="2"/>
    </row>
    <row r="137" spans="1:6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6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10"/>
      <c r="B146" s="10"/>
      <c r="C146" s="10"/>
      <c r="D146" s="10"/>
      <c r="E146" s="10"/>
      <c r="F146" s="10"/>
    </row>
    <row r="147" spans="1:6">
      <c r="A147" s="10"/>
      <c r="B147" s="10"/>
      <c r="C147" s="10"/>
      <c r="D147" s="10"/>
      <c r="E147" s="15"/>
      <c r="F147" s="10"/>
    </row>
    <row r="148" spans="1:6">
      <c r="A148" s="10"/>
      <c r="B148" s="10"/>
      <c r="C148" s="10"/>
      <c r="D148" s="10"/>
      <c r="E148" s="10"/>
      <c r="F148" s="15"/>
    </row>
  </sheetData>
  <mergeCells count="1">
    <mergeCell ref="B1:F1"/>
  </mergeCells>
  <phoneticPr fontId="3" type="noConversion"/>
  <pageMargins left="0.25" right="0.25" top="1" bottom="0.5" header="0.5" footer="0"/>
  <pageSetup orientation="landscape"/>
  <headerFooter alignWithMargins="0">
    <oddHeader>&amp;C&amp;"Arial,Bold"&amp;12[Insert School Name]
SAE 2008 Clean Snowmobile Challenge MSRP - Supporting Calculations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3"/>
  <sheetViews>
    <sheetView topLeftCell="B118" zoomScale="75" zoomScaleNormal="75" zoomScalePageLayoutView="70" workbookViewId="0">
      <selection activeCell="N178" sqref="N178"/>
    </sheetView>
  </sheetViews>
  <sheetFormatPr defaultColWidth="8.85546875" defaultRowHeight="12.75"/>
  <cols>
    <col min="10" max="10" width="8.85546875" customWidth="1"/>
    <col min="13" max="13" width="6.140625" customWidth="1"/>
    <col min="14" max="14" width="11.42578125" bestFit="1" customWidth="1"/>
    <col min="15" max="15" width="14.7109375" customWidth="1"/>
  </cols>
  <sheetData>
    <row r="1" spans="2:30" ht="12.75" customHeight="1"/>
    <row r="2" spans="2:30" ht="26.25" customHeight="1"/>
    <row r="5" spans="2:30">
      <c r="K5" s="8" t="s">
        <v>185</v>
      </c>
    </row>
    <row r="6" spans="2:30">
      <c r="AD6" s="8" t="s">
        <v>186</v>
      </c>
    </row>
    <row r="16" spans="2:30">
      <c r="B16" s="8" t="s">
        <v>187</v>
      </c>
    </row>
    <row r="23" spans="12:12">
      <c r="L23" s="8" t="s">
        <v>188</v>
      </c>
    </row>
    <row r="35" spans="14:14">
      <c r="N35" s="8" t="s">
        <v>189</v>
      </c>
    </row>
    <row r="36" spans="14:14">
      <c r="N36" s="8" t="s">
        <v>190</v>
      </c>
    </row>
    <row r="37" spans="14:14">
      <c r="N37" s="7"/>
    </row>
    <row r="69" spans="12:20">
      <c r="T69" s="8" t="s">
        <v>191</v>
      </c>
    </row>
    <row r="71" spans="12:20">
      <c r="L71" s="8"/>
    </row>
    <row r="85" spans="2:2">
      <c r="B85" s="5" t="s">
        <v>192</v>
      </c>
    </row>
    <row r="103" spans="14:14">
      <c r="N103" s="8" t="s">
        <v>193</v>
      </c>
    </row>
    <row r="125" spans="12:12">
      <c r="L125" s="8" t="s">
        <v>194</v>
      </c>
    </row>
    <row r="146" spans="18:19">
      <c r="S146" s="8" t="s">
        <v>195</v>
      </c>
    </row>
    <row r="153" spans="18:19">
      <c r="R153" s="8" t="s">
        <v>196</v>
      </c>
    </row>
    <row r="154" spans="18:19">
      <c r="R154" s="8" t="s">
        <v>197</v>
      </c>
    </row>
    <row r="175" spans="15:15">
      <c r="O175" s="8" t="s">
        <v>198</v>
      </c>
    </row>
    <row r="183" spans="14:14">
      <c r="N183" s="8"/>
    </row>
  </sheetData>
  <phoneticPr fontId="0" type="noConversion"/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Owner</cp:lastModifiedBy>
  <cp:revision/>
  <dcterms:created xsi:type="dcterms:W3CDTF">2007-09-19T17:02:49Z</dcterms:created>
  <dcterms:modified xsi:type="dcterms:W3CDTF">2016-02-23T01:48:32Z</dcterms:modified>
</cp:coreProperties>
</file>