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ngineering\SeniorDesign\- Group Folders\CSC\2017\Competition\MSRP\"/>
    </mc:Choice>
  </mc:AlternateContent>
  <bookViews>
    <workbookView xWindow="0" yWindow="0" windowWidth="19440" windowHeight="11760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MSRP_spreadsheet!$1:$1</definedName>
  </definedNames>
  <calcPr calcId="152511"/>
</workbook>
</file>

<file path=xl/calcChain.xml><?xml version="1.0" encoding="utf-8"?>
<calcChain xmlns="http://schemas.openxmlformats.org/spreadsheetml/2006/main">
  <c r="A70" i="2" l="1"/>
  <c r="G65" i="1"/>
  <c r="A65" i="2" l="1"/>
  <c r="F57" i="2"/>
  <c r="F52" i="1" s="1"/>
  <c r="G52" i="1" s="1"/>
  <c r="E57" i="2"/>
  <c r="A57" i="2"/>
  <c r="B65" i="2"/>
  <c r="C60" i="1" s="1"/>
  <c r="A58" i="2"/>
  <c r="B56" i="2"/>
  <c r="C52" i="1" s="1"/>
  <c r="D131" i="2" l="1"/>
  <c r="E126" i="1" s="1"/>
  <c r="D112" i="2"/>
  <c r="E107" i="1" s="1"/>
  <c r="E87" i="2"/>
  <c r="F87" i="2" s="1"/>
  <c r="F82" i="1" s="1"/>
  <c r="E78" i="2"/>
  <c r="F78" i="2" s="1"/>
  <c r="F73" i="1" s="1"/>
  <c r="E69" i="2"/>
  <c r="F69" i="2" s="1"/>
  <c r="F64" i="1" s="1"/>
  <c r="E66" i="2"/>
  <c r="F66" i="2" s="1"/>
  <c r="F61" i="1" s="1"/>
  <c r="D59" i="2"/>
  <c r="D54" i="2"/>
  <c r="D53" i="2"/>
  <c r="D39" i="2"/>
  <c r="D38" i="2"/>
  <c r="D55" i="2"/>
  <c r="E52" i="1" l="1"/>
  <c r="G7" i="1"/>
  <c r="A4" i="2" l="1"/>
  <c r="B1" i="2" l="1"/>
  <c r="C2" i="2"/>
  <c r="D2" i="2"/>
  <c r="E2" i="2"/>
  <c r="F2" i="2"/>
  <c r="B2" i="2"/>
  <c r="A1" i="2"/>
  <c r="E15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29" i="1"/>
  <c r="G23" i="1"/>
  <c r="G8" i="1"/>
  <c r="G9" i="1"/>
  <c r="G10" i="1"/>
  <c r="G11" i="1"/>
  <c r="G12" i="1"/>
  <c r="G13" i="1"/>
  <c r="G14" i="1"/>
  <c r="G15" i="1"/>
  <c r="G18" i="1"/>
  <c r="G19" i="1"/>
  <c r="G20" i="1"/>
  <c r="G21" i="1"/>
  <c r="G22" i="1"/>
  <c r="G24" i="1"/>
  <c r="G25" i="1"/>
  <c r="G26" i="1"/>
  <c r="G29" i="1"/>
  <c r="G30" i="1"/>
  <c r="G31" i="1"/>
  <c r="G32" i="1"/>
  <c r="G33" i="1"/>
  <c r="G34" i="1"/>
  <c r="G35" i="1"/>
  <c r="G36" i="1"/>
  <c r="G37" i="1"/>
  <c r="G38" i="1"/>
  <c r="G41" i="1"/>
  <c r="G42" i="1"/>
  <c r="G43" i="1"/>
  <c r="G44" i="1"/>
  <c r="G45" i="1"/>
  <c r="G46" i="1"/>
  <c r="G47" i="1"/>
  <c r="G48" i="1"/>
  <c r="G49" i="1"/>
  <c r="G53" i="1"/>
  <c r="G54" i="1"/>
  <c r="G55" i="1"/>
  <c r="G56" i="1"/>
  <c r="G57" i="1"/>
  <c r="G58" i="1"/>
  <c r="G59" i="1"/>
  <c r="G60" i="1"/>
  <c r="G61" i="1"/>
  <c r="G64" i="1"/>
  <c r="G66" i="1"/>
  <c r="G67" i="1"/>
  <c r="G68" i="1"/>
  <c r="G69" i="1"/>
  <c r="G70" i="1"/>
  <c r="G73" i="1"/>
  <c r="G74" i="1"/>
  <c r="G75" i="1"/>
  <c r="G76" i="1"/>
  <c r="G77" i="1"/>
  <c r="G78" i="1"/>
  <c r="G79" i="1"/>
  <c r="G82" i="1"/>
  <c r="G83" i="1"/>
  <c r="G84" i="1"/>
  <c r="G85" i="1"/>
  <c r="G86" i="1"/>
  <c r="G87" i="1"/>
  <c r="G88" i="1"/>
  <c r="G89" i="1"/>
  <c r="G90" i="1"/>
  <c r="G91" i="1"/>
  <c r="G92" i="1"/>
  <c r="G93" i="1"/>
  <c r="G96" i="1"/>
  <c r="G97" i="1"/>
  <c r="G98" i="1"/>
  <c r="G99" i="1"/>
  <c r="G100" i="1"/>
  <c r="G101" i="1"/>
  <c r="G102" i="1"/>
  <c r="G105" i="1"/>
  <c r="G106" i="1"/>
  <c r="G107" i="1"/>
  <c r="G108" i="1"/>
  <c r="G109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30" i="1"/>
  <c r="G131" i="1"/>
  <c r="G132" i="1"/>
  <c r="G148" i="1"/>
  <c r="G149" i="1"/>
  <c r="G150" i="1"/>
  <c r="A15" i="2"/>
  <c r="A6" i="2"/>
  <c r="A7" i="2"/>
  <c r="A8" i="2"/>
  <c r="A9" i="2"/>
  <c r="A10" i="2"/>
  <c r="A11" i="2"/>
  <c r="A12" i="2"/>
  <c r="A13" i="2"/>
  <c r="A14" i="2"/>
  <c r="A17" i="2"/>
  <c r="A18" i="2"/>
  <c r="A19" i="2"/>
  <c r="A20" i="2"/>
  <c r="A21" i="2"/>
  <c r="A22" i="2"/>
  <c r="A23" i="2"/>
  <c r="A24" i="2"/>
  <c r="A25" i="2"/>
  <c r="A26" i="2"/>
  <c r="A28" i="2"/>
  <c r="A29" i="2"/>
  <c r="A30" i="2"/>
  <c r="A31" i="2"/>
  <c r="A32" i="2"/>
  <c r="A33" i="2"/>
  <c r="A34" i="2"/>
  <c r="A35" i="2"/>
  <c r="A36" i="2"/>
  <c r="A37" i="2"/>
  <c r="A38" i="2"/>
  <c r="A41" i="2"/>
  <c r="A42" i="2"/>
  <c r="A43" i="2"/>
  <c r="A44" i="2"/>
  <c r="A45" i="2"/>
  <c r="A46" i="2"/>
  <c r="A47" i="2"/>
  <c r="A48" i="2"/>
  <c r="A49" i="2"/>
  <c r="A50" i="2"/>
  <c r="A52" i="2"/>
  <c r="A60" i="2"/>
  <c r="A61" i="2"/>
  <c r="A62" i="2"/>
  <c r="A63" i="2"/>
  <c r="A64" i="2"/>
  <c r="A66" i="2"/>
  <c r="A68" i="2"/>
  <c r="A69" i="2"/>
  <c r="A71" i="2"/>
  <c r="A72" i="2"/>
  <c r="A73" i="2"/>
  <c r="A74" i="2"/>
  <c r="A75" i="2"/>
  <c r="A77" i="2"/>
  <c r="A78" i="2"/>
  <c r="A79" i="2"/>
  <c r="A80" i="2"/>
  <c r="A81" i="2"/>
  <c r="A82" i="2"/>
  <c r="A83" i="2"/>
  <c r="A84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100" i="2"/>
  <c r="A101" i="2"/>
  <c r="A102" i="2"/>
  <c r="A103" i="2"/>
  <c r="A104" i="2"/>
  <c r="A105" i="2"/>
  <c r="A106" i="2"/>
  <c r="A107" i="2"/>
  <c r="A109" i="2"/>
  <c r="A110" i="2"/>
  <c r="A111" i="2"/>
  <c r="A112" i="2"/>
  <c r="A113" i="2"/>
  <c r="A114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F152" i="1"/>
  <c r="D152" i="1"/>
  <c r="C152" i="1"/>
  <c r="C154" i="1" l="1"/>
  <c r="G152" i="1"/>
</calcChain>
</file>

<file path=xl/sharedStrings.xml><?xml version="1.0" encoding="utf-8"?>
<sst xmlns="http://schemas.openxmlformats.org/spreadsheetml/2006/main" count="294" uniqueCount="170">
  <si>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</si>
  <si>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</si>
  <si>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</si>
  <si>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</si>
  <si>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</si>
  <si>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</si>
  <si>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</si>
  <si>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</si>
  <si>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</si>
  <si>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</si>
  <si>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</si>
  <si>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</si>
  <si>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</si>
  <si>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</si>
  <si>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</si>
  <si>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</si>
  <si>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</si>
  <si>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</si>
  <si>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</si>
  <si>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</si>
  <si>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</si>
  <si>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</si>
  <si>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</si>
  <si>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</si>
  <si>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</si>
  <si>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</si>
  <si>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</si>
  <si>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</si>
  <si>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</si>
  <si>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</si>
  <si>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</si>
  <si>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</si>
  <si>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</si>
  <si>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</si>
  <si>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</si>
  <si>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</si>
  <si>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</si>
  <si>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</si>
  <si>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</si>
  <si>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</si>
  <si>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</si>
  <si>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</si>
  <si>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</si>
  <si>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</si>
  <si>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</si>
  <si>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</si>
  <si>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</si>
  <si>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</si>
  <si>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</si>
  <si>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</si>
  <si>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</si>
  <si>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</si>
  <si>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</si>
  <si>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</si>
  <si>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</si>
  <si>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</si>
  <si>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</si>
  <si>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</si>
  <si>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</si>
  <si>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</si>
  <si>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</si>
  <si>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</si>
  <si>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</si>
  <si>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</si>
  <si>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</si>
  <si>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</si>
  <si>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</si>
  <si>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</si>
  <si>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</si>
  <si>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</si>
  <si>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</si>
  <si>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</si>
  <si>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</si>
  <si>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</si>
  <si>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</si>
  <si>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</si>
  <si>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</si>
  <si>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</si>
  <si>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</si>
  <si>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rotary valve</t>
  </si>
  <si>
    <t>reed valve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</si>
  <si>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</si>
  <si>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</si>
  <si>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</si>
  <si>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</si>
  <si>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</si>
  <si>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</si>
  <si>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</si>
  <si>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</si>
  <si>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</si>
  <si>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</si>
  <si>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</si>
  <si>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</si>
  <si>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</si>
  <si>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</si>
  <si>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</si>
  <si>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</si>
  <si>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</si>
  <si>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</si>
  <si>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</si>
  <si>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</si>
  <si>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</si>
  <si>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</si>
  <si>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</si>
  <si>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</si>
  <si>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</si>
  <si>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</si>
  <si>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</si>
  <si>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</si>
  <si>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</si>
  <si>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</si>
  <si>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</si>
  <si>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</si>
  <si>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</si>
  <si>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</si>
  <si>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</si>
  <si>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</si>
  <si>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</si>
  <si>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</si>
  <si>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</si>
  <si>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 xml:space="preserve"> 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</si>
  <si>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</si>
  <si>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</si>
  <si>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</si>
  <si>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</si>
  <si>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2017 model year base sled (reflects engine choice)</t>
  </si>
  <si>
    <t xml:space="preserve">2017 Skidoo MXZ </t>
  </si>
  <si>
    <t>-</t>
  </si>
  <si>
    <t>Stock</t>
  </si>
  <si>
    <t>N/A</t>
  </si>
  <si>
    <t xml:space="preserve">Similar </t>
  </si>
  <si>
    <t>Only for research, not for production</t>
  </si>
  <si>
    <t xml:space="preserve">See muffler </t>
  </si>
  <si>
    <t>10 square feet of sound material and $108.9 per gallon. Coverage of 30 square feet</t>
  </si>
  <si>
    <t>Similar</t>
  </si>
  <si>
    <t>GM Flex Fuel sensor</t>
  </si>
  <si>
    <t>SLP</t>
  </si>
  <si>
    <t>Big wheel kit</t>
  </si>
  <si>
    <t>129" Ice Attak</t>
  </si>
  <si>
    <t>Thunder Products (research only)</t>
  </si>
  <si>
    <t>Similar spring (research only)</t>
  </si>
  <si>
    <t>Carbon fiber reproduction hood scoops and front end (Would be made of plastic and molded into factory hood for OEM production)</t>
  </si>
  <si>
    <t>OEM: 699.99 Camso: 400.00</t>
  </si>
  <si>
    <t>800cc H.O. used but no value added as engine power output is equal to 600 H.O. ETEC</t>
  </si>
  <si>
    <t>Sound material on the Primary airbox/side panels/ clutch cover &amp; under engine</t>
  </si>
  <si>
    <t>$3.60 per square foot (PRF-S10-100), 4 ft^2 used in secondary airbox</t>
  </si>
  <si>
    <t>Pre-Filter in airbox, intake Helmholtz material</t>
  </si>
  <si>
    <t>8" of 4" PVC tubing, 2 4" caps, $5.61 per foot of piping, and $3.38 per cap</t>
  </si>
  <si>
    <t>muffler: Sound Material</t>
  </si>
  <si>
    <t>muffler: Flat Stock</t>
  </si>
  <si>
    <t xml:space="preserve">5 ft^2 of 18 gauge steel, 4 ft^2 of 15 gauge aluminum, $77.76 for 9 ft^2 of steel, $63.27 for 12 ft^2 of aluminum </t>
  </si>
  <si>
    <t>muffler: Tubing and rods</t>
  </si>
  <si>
    <t>2 ft^2 of 18 gauge steel flat stock,  $77.76 for 8 ft^2 of steel</t>
  </si>
  <si>
    <t>OEM: $433.94 , Skis with loops, carbides, and saddle bracket Aftermarket: $ 459.00</t>
  </si>
  <si>
    <t>OEM: $149.97, Aftermarket: $171.77</t>
  </si>
  <si>
    <t>Noise damping material</t>
  </si>
  <si>
    <t>SLP Tuned Pipe</t>
  </si>
  <si>
    <t>Tuned pipe, $649.99 OEM, Aftermarket without muffler: $719.95 - $299.95 muffler</t>
  </si>
  <si>
    <t xml:space="preserve">0.1 ft^3 of ceramic fiber blanket, 0.1 ft^3 of fiberglass blanket, $55 for 4.166 ft^3 of ceramic fiber,  $159 for 1 ft^3 of fiberglass </t>
  </si>
  <si>
    <t>30 in of 2" steel tubing with 1/16" wall thickness, 12 in of 2" perforated tube with 1/8" holes, 12in of 1/4" steel rod, $14. 42 for 36 in steel tube, $26.95 for 2 ft. of perf tube, and $2.97 for 8 ft of 1/4" rod.</t>
  </si>
  <si>
    <t>BASF</t>
  </si>
  <si>
    <t>3-way exhaust catalyst housing</t>
  </si>
  <si>
    <t>5.5 hours of welding, with a cost of $50 per hour</t>
  </si>
  <si>
    <t>30 minutes to shape calalyst cones and sleeve</t>
  </si>
  <si>
    <t>Unable to obtain manufacturing cost at this time. Similar product used with price of $70/piece</t>
  </si>
  <si>
    <t>9  square feet material used (EDPV0(3ft^2):$1.74/sq foot, PABM-411-L4(6ft^2): $4.75/sq foot</t>
  </si>
  <si>
    <t>muffler: Fabrication</t>
  </si>
  <si>
    <t>Catalyst Housing</t>
  </si>
  <si>
    <t>Custom Design</t>
  </si>
  <si>
    <t>OEM: $649.99, Custom designed: $519.87 after components and fabrication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</si>
</sst>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&quot;$&quot;#,##0.00"/>
  </numFmts>
  <fonts count="10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3" borderId="0" applyNumberFormat="0" applyBorder="0" applyAlignment="0" applyProtection="0"/>
  </cellStyleXfs>
  <cellXfs count="65">
    <xf numFmtId="0" fontId="0" fillId="0" borderId="0" xfId="0"/>
    <xf numFmtId="0" fontId="2" fillId="0" borderId="1" xfId="0" applyFont="1" applyBorder="1"/>
    <xf numFmtId="0" fontId="0" fillId="0" borderId="1" xfId="0" applyBorder="1"/>
    <xf numFmtId="0" fontId="5" fillId="0" borderId="0" xfId="0" applyFont="1" applyAlignment="1">
      <alignment horizontal="center"/>
    </xf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6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1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2" fillId="0" borderId="0" xfId="0" applyFont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7" fillId="0" borderId="0" xfId="0" applyFont="1"/>
    <xf numFmtId="0" fontId="2" fillId="0" borderId="3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center" vertical="center"/>
    </xf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8" fontId="3" fillId="0" borderId="1" xfId="0" applyNumberFormat="1" applyFont="1" applyBorder="1" applyAlignment="1">
      <alignment horizontal="center" vertical="center"/>
    </xf>
    <xf numFmtId="0" fontId="3" fillId="0" borderId="0" xfId="0" applyFont="1"/>
    <xf numFmtId="0" fontId="9" fillId="4" borderId="1" xfId="2" applyFont="1" applyFill="1" applyBorder="1" applyAlignment="1">
      <alignment horizontal="center" vertical="center" wrapText="1"/>
    </xf>
    <xf numFmtId="8" fontId="0" fillId="0" borderId="1" xfId="0" applyNumberFormat="1" applyBorder="1"/>
    <xf numFmtId="6" fontId="0" fillId="0" borderId="1" xfId="0" applyNumberFormat="1" applyBorder="1"/>
    <xf numFmtId="6" fontId="3" fillId="0" borderId="1" xfId="0" applyNumberFormat="1" applyFont="1" applyBorder="1"/>
    <xf numFmtId="0" fontId="3" fillId="0" borderId="1" xfId="0" applyFont="1" applyBorder="1"/>
    <xf numFmtId="0" fontId="0" fillId="0" borderId="0" xfId="0" applyAlignment="1">
      <alignment horizontal="center"/>
    </xf>
    <xf numFmtId="164" fontId="0" fillId="0" borderId="1" xfId="0" applyNumberFormat="1" applyBorder="1"/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/>
    <xf numFmtId="164" fontId="0" fillId="0" borderId="1" xfId="0" applyNumberFormat="1" applyFill="1" applyBorder="1"/>
    <xf numFmtId="0" fontId="0" fillId="0" borderId="0" xfId="0" applyFill="1"/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8" fontId="0" fillId="0" borderId="1" xfId="0" applyNumberFormat="1" applyFill="1" applyBorder="1"/>
    <xf numFmtId="6" fontId="0" fillId="0" borderId="1" xfId="0" applyNumberFormat="1" applyFill="1" applyBorder="1"/>
    <xf numFmtId="0" fontId="3" fillId="0" borderId="0" xfId="0" applyFont="1" applyFill="1"/>
    <xf numFmtId="8" fontId="3" fillId="0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8" fontId="0" fillId="0" borderId="1" xfId="0" applyNumberForma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 applyFill="1" applyAlignment="1">
      <alignment wrapText="1"/>
    </xf>
    <xf numFmtId="2" fontId="0" fillId="0" borderId="1" xfId="0" applyNumberFormat="1" applyBorder="1"/>
    <xf numFmtId="2" fontId="3" fillId="0" borderId="1" xfId="0" applyNumberFormat="1" applyFont="1" applyFill="1" applyBorder="1" applyAlignment="1">
      <alignment horizontal="center" vertical="center"/>
    </xf>
    <xf numFmtId="0" fontId="4" fillId="0" borderId="4" xfId="0" applyFont="1" applyBorder="1" applyAlignment="1"/>
    <xf numFmtId="0" fontId="0" fillId="0" borderId="0" xfId="0" applyAlignment="1"/>
    <xf numFmtId="0" fontId="0" fillId="0" borderId="5" xfId="0" applyBorder="1" applyAlignment="1"/>
    <xf numFmtId="0" fontId="4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4" fillId="0" borderId="12" xfId="0" applyFont="1" applyBorder="1" applyAlignment="1"/>
    <xf numFmtId="0" fontId="0" fillId="0" borderId="13" xfId="0" applyBorder="1" applyAlignment="1"/>
    <xf numFmtId="0" fontId="0" fillId="0" borderId="14" xfId="0" applyBorder="1" applyAlignment="1"/>
    <xf numFmtId="0" fontId="5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</cellXfs>
  <cellStyles count="3">
    <cellStyle name="Accent6" xfId="2" builtinId="49"/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602673</xdr:colOff>
      <xdr:row>357</xdr:row>
      <xdr:rowOff>13854</xdr:rowOff>
    </xdr:from>
    <xdr:to>
      <xdr:col>18</xdr:col>
      <xdr:colOff>145474</xdr:colOff>
      <xdr:row>383</xdr:row>
      <xdr:rowOff>115435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2673" y="54611154"/>
          <a:ext cx="10515601" cy="4063981"/>
        </a:xfrm>
        <a:prstGeom prst="rect">
          <a:avLst/>
        </a:prstGeom>
      </xdr:spPr>
    </xdr:pic>
    <xdr:clientData/>
  </xdr:twoCellAnchor>
  <xdr:twoCellAnchor editAs="oneCell">
    <xdr:from>
      <xdr:col>0</xdr:col>
      <xdr:colOff>297871</xdr:colOff>
      <xdr:row>320</xdr:row>
      <xdr:rowOff>109104</xdr:rowOff>
    </xdr:from>
    <xdr:to>
      <xdr:col>21</xdr:col>
      <xdr:colOff>492480</xdr:colOff>
      <xdr:row>336</xdr:row>
      <xdr:rowOff>13854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7871" y="49067604"/>
          <a:ext cx="12996209" cy="2343150"/>
        </a:xfrm>
        <a:prstGeom prst="rect">
          <a:avLst/>
        </a:prstGeom>
      </xdr:spPr>
    </xdr:pic>
    <xdr:clientData/>
  </xdr:twoCellAnchor>
  <xdr:twoCellAnchor editAs="oneCell">
    <xdr:from>
      <xdr:col>1</xdr:col>
      <xdr:colOff>34635</xdr:colOff>
      <xdr:row>449</xdr:row>
      <xdr:rowOff>46759</xdr:rowOff>
    </xdr:from>
    <xdr:to>
      <xdr:col>22</xdr:col>
      <xdr:colOff>445643</xdr:colOff>
      <xdr:row>464</xdr:row>
      <xdr:rowOff>103910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4235" y="68664859"/>
          <a:ext cx="13212608" cy="2343151"/>
        </a:xfrm>
        <a:prstGeom prst="rect">
          <a:avLst/>
        </a:prstGeom>
      </xdr:spPr>
    </xdr:pic>
    <xdr:clientData/>
  </xdr:twoCellAnchor>
  <xdr:twoCellAnchor editAs="oneCell">
    <xdr:from>
      <xdr:col>0</xdr:col>
      <xdr:colOff>403513</xdr:colOff>
      <xdr:row>312</xdr:row>
      <xdr:rowOff>90054</xdr:rowOff>
    </xdr:from>
    <xdr:to>
      <xdr:col>17</xdr:col>
      <xdr:colOff>190501</xdr:colOff>
      <xdr:row>320</xdr:row>
      <xdr:rowOff>118026</xdr:rowOff>
    </xdr:to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t="22462" b="37770"/>
        <a:stretch/>
      </xdr:blipFill>
      <xdr:spPr>
        <a:xfrm>
          <a:off x="403513" y="47829354"/>
          <a:ext cx="10150188" cy="1247172"/>
        </a:xfrm>
        <a:prstGeom prst="rect">
          <a:avLst/>
        </a:prstGeom>
      </xdr:spPr>
    </xdr:pic>
    <xdr:clientData/>
  </xdr:twoCellAnchor>
  <xdr:twoCellAnchor editAs="oneCell">
    <xdr:from>
      <xdr:col>0</xdr:col>
      <xdr:colOff>406976</xdr:colOff>
      <xdr:row>275</xdr:row>
      <xdr:rowOff>101435</xdr:rowOff>
    </xdr:from>
    <xdr:to>
      <xdr:col>15</xdr:col>
      <xdr:colOff>93087</xdr:colOff>
      <xdr:row>290</xdr:row>
      <xdr:rowOff>121227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6" y="43137117"/>
          <a:ext cx="8778156" cy="2357746"/>
        </a:xfrm>
        <a:prstGeom prst="rect">
          <a:avLst/>
        </a:prstGeom>
      </xdr:spPr>
    </xdr:pic>
    <xdr:clientData/>
  </xdr:twoCellAnchor>
  <xdr:twoCellAnchor editAs="oneCell">
    <xdr:from>
      <xdr:col>0</xdr:col>
      <xdr:colOff>612320</xdr:colOff>
      <xdr:row>228</xdr:row>
      <xdr:rowOff>-1</xdr:rowOff>
    </xdr:from>
    <xdr:to>
      <xdr:col>16</xdr:col>
      <xdr:colOff>125348</xdr:colOff>
      <xdr:row>246</xdr:row>
      <xdr:rowOff>149677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2320" y="37406035"/>
          <a:ext cx="9310171" cy="3088821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312963</xdr:colOff>
      <xdr:row>188</xdr:row>
      <xdr:rowOff>40822</xdr:rowOff>
    </xdr:from>
    <xdr:to>
      <xdr:col>15</xdr:col>
      <xdr:colOff>238953</xdr:colOff>
      <xdr:row>204</xdr:row>
      <xdr:rowOff>27214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2963" y="30915429"/>
          <a:ext cx="9110811" cy="2598964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394607</xdr:colOff>
      <xdr:row>148</xdr:row>
      <xdr:rowOff>68035</xdr:rowOff>
    </xdr:from>
    <xdr:to>
      <xdr:col>12</xdr:col>
      <xdr:colOff>113417</xdr:colOff>
      <xdr:row>186</xdr:row>
      <xdr:rowOff>6035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4607" y="24411214"/>
          <a:ext cx="7066667" cy="61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316675</xdr:colOff>
      <xdr:row>132</xdr:row>
      <xdr:rowOff>4947</xdr:rowOff>
    </xdr:from>
    <xdr:to>
      <xdr:col>17</xdr:col>
      <xdr:colOff>101363</xdr:colOff>
      <xdr:row>146</xdr:row>
      <xdr:rowOff>106381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16675" y="20752129"/>
          <a:ext cx="10089006" cy="2283525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54</xdr:row>
      <xdr:rowOff>13607</xdr:rowOff>
    </xdr:from>
    <xdr:to>
      <xdr:col>14</xdr:col>
      <xdr:colOff>296928</xdr:colOff>
      <xdr:row>76</xdr:row>
      <xdr:rowOff>126083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6571" y="9007928"/>
          <a:ext cx="8542857" cy="37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79</xdr:row>
      <xdr:rowOff>122464</xdr:rowOff>
    </xdr:from>
    <xdr:to>
      <xdr:col>11</xdr:col>
      <xdr:colOff>445440</xdr:colOff>
      <xdr:row>103</xdr:row>
      <xdr:rowOff>3607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90500" y="13198928"/>
          <a:ext cx="6990476" cy="3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360589</xdr:colOff>
      <xdr:row>26</xdr:row>
      <xdr:rowOff>122462</xdr:rowOff>
    </xdr:from>
    <xdr:to>
      <xdr:col>8</xdr:col>
      <xdr:colOff>442232</xdr:colOff>
      <xdr:row>52</xdr:row>
      <xdr:rowOff>55253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0589" y="4503962"/>
          <a:ext cx="4958443" cy="4142841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530678</xdr:colOff>
      <xdr:row>104</xdr:row>
      <xdr:rowOff>97063</xdr:rowOff>
    </xdr:from>
    <xdr:to>
      <xdr:col>11</xdr:col>
      <xdr:colOff>517978</xdr:colOff>
      <xdr:row>127</xdr:row>
      <xdr:rowOff>152142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8" y="17255670"/>
          <a:ext cx="6722836" cy="3810651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0</xdr:row>
      <xdr:rowOff>76200</xdr:rowOff>
    </xdr:from>
    <xdr:to>
      <xdr:col>16</xdr:col>
      <xdr:colOff>469900</xdr:colOff>
      <xdr:row>24</xdr:row>
      <xdr:rowOff>41319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76200"/>
          <a:ext cx="10058400" cy="409261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304800</xdr:colOff>
      <xdr:row>63</xdr:row>
      <xdr:rowOff>142875</xdr:rowOff>
    </xdr:to>
    <xdr:sp macro="" textlink="">
      <xdr:nvSpPr>
        <xdr:cNvPr id="1026" name="AutoShape 2" descr="https://outlook.office.com/owa/service.svc/s/GetAttachmentThumbnail?id=AAMkAGRmZGE0NTdhLTZlMGYtNGIxMS1iZmYyLTU0ZjM0ZmM5OTgyMwBGAAAAAAC%2BZPZm2vltQa7AzMRJ1nrvBwB5bS4XNhC6TI6yGrdmDh6RAAAAAAEMAAB5bS4XNhC6TI6yGrdmDh6RAAHF6lO0AAABEgAQAELunWUDUMVKlJiSph5hims%3D&amp;thumbnailType=2&amp;X-OWA-CANARY=4u7Uy1SwY0udg93dYiUCiOAHZ_M-UdQYn5rMCe8yUJSRx-CcBx1q8iNpdU8Sgh0PBGbosmFqm2Y."/>
        <xdr:cNvSpPr>
          <a:spLocks noChangeAspect="1" noChangeArrowheads="1"/>
        </xdr:cNvSpPr>
      </xdr:nvSpPr>
      <xdr:spPr bwMode="auto">
        <a:xfrm>
          <a:off x="8534400" y="1021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78</xdr:row>
      <xdr:rowOff>0</xdr:rowOff>
    </xdr:from>
    <xdr:to>
      <xdr:col>6</xdr:col>
      <xdr:colOff>304800</xdr:colOff>
      <xdr:row>79</xdr:row>
      <xdr:rowOff>142875</xdr:rowOff>
    </xdr:to>
    <xdr:sp macro="" textlink="">
      <xdr:nvSpPr>
        <xdr:cNvPr id="1027" name="AutoShape 3" descr="https://outlook.office.com/owa/service.svc/s/GetAttachmentThumbnail?id=AAMkAGRmZGE0NTdhLTZlMGYtNGIxMS1iZmYyLTU0ZjM0ZmM5OTgyMwBGAAAAAAC%2BZPZm2vltQa7AzMRJ1nrvBwB5bS4XNhC6TI6yGrdmDh6RAAAAAAEMAAB5bS4XNhC6TI6yGrdmDh6RAAHF6lO0AAABEgAQAELunWUDUMVKlJiSph5hims%3D&amp;thumbnailType=2&amp;X-OWA-CANARY=4u7Uy1SwY0udg93dYiUCiOAHZ_M-UdQYn5rMCe8yUJSRx-CcBx1q8iNpdU8Sgh0PBGbosmFqm2Y."/>
        <xdr:cNvSpPr>
          <a:spLocks noChangeAspect="1" noChangeArrowheads="1"/>
        </xdr:cNvSpPr>
      </xdr:nvSpPr>
      <xdr:spPr bwMode="auto">
        <a:xfrm>
          <a:off x="3657600" y="1280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434522</xdr:colOff>
      <xdr:row>196</xdr:row>
      <xdr:rowOff>35378</xdr:rowOff>
    </xdr:from>
    <xdr:to>
      <xdr:col>16</xdr:col>
      <xdr:colOff>390219</xdr:colOff>
      <xdr:row>198</xdr:row>
      <xdr:rowOff>126230</xdr:rowOff>
    </xdr:to>
    <xdr:sp macro="" textlink="">
      <xdr:nvSpPr>
        <xdr:cNvPr id="13" name="Left Arrow 12"/>
        <xdr:cNvSpPr/>
      </xdr:nvSpPr>
      <xdr:spPr>
        <a:xfrm>
          <a:off x="9007022" y="32216271"/>
          <a:ext cx="1180340" cy="417423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>
    <xdr:from>
      <xdr:col>15</xdr:col>
      <xdr:colOff>610508</xdr:colOff>
      <xdr:row>239</xdr:row>
      <xdr:rowOff>32656</xdr:rowOff>
    </xdr:from>
    <xdr:to>
      <xdr:col>17</xdr:col>
      <xdr:colOff>566205</xdr:colOff>
      <xdr:row>241</xdr:row>
      <xdr:rowOff>123508</xdr:rowOff>
    </xdr:to>
    <xdr:sp macro="" textlink="">
      <xdr:nvSpPr>
        <xdr:cNvPr id="14" name="Left Arrow 13"/>
        <xdr:cNvSpPr/>
      </xdr:nvSpPr>
      <xdr:spPr>
        <a:xfrm>
          <a:off x="9795329" y="39234835"/>
          <a:ext cx="1180340" cy="417423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>
    <xdr:from>
      <xdr:col>10</xdr:col>
      <xdr:colOff>583293</xdr:colOff>
      <xdr:row>62</xdr:row>
      <xdr:rowOff>9978</xdr:rowOff>
    </xdr:from>
    <xdr:to>
      <xdr:col>12</xdr:col>
      <xdr:colOff>538990</xdr:colOff>
      <xdr:row>64</xdr:row>
      <xdr:rowOff>102644</xdr:rowOff>
    </xdr:to>
    <xdr:sp macro="" textlink="">
      <xdr:nvSpPr>
        <xdr:cNvPr id="17" name="Left Arrow 16"/>
        <xdr:cNvSpPr/>
      </xdr:nvSpPr>
      <xdr:spPr>
        <a:xfrm>
          <a:off x="6706507" y="10310585"/>
          <a:ext cx="1180340" cy="419238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>
    <xdr:from>
      <xdr:col>7</xdr:col>
      <xdr:colOff>438149</xdr:colOff>
      <xdr:row>116</xdr:row>
      <xdr:rowOff>70756</xdr:rowOff>
    </xdr:from>
    <xdr:to>
      <xdr:col>9</xdr:col>
      <xdr:colOff>393846</xdr:colOff>
      <xdr:row>118</xdr:row>
      <xdr:rowOff>161608</xdr:rowOff>
    </xdr:to>
    <xdr:sp macro="" textlink="">
      <xdr:nvSpPr>
        <xdr:cNvPr id="18" name="Left Arrow 17"/>
        <xdr:cNvSpPr/>
      </xdr:nvSpPr>
      <xdr:spPr>
        <a:xfrm>
          <a:off x="4724399" y="19188792"/>
          <a:ext cx="1180340" cy="417423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>
    <xdr:from>
      <xdr:col>3</xdr:col>
      <xdr:colOff>114300</xdr:colOff>
      <xdr:row>9</xdr:row>
      <xdr:rowOff>38100</xdr:rowOff>
    </xdr:from>
    <xdr:to>
      <xdr:col>5</xdr:col>
      <xdr:colOff>69997</xdr:colOff>
      <xdr:row>11</xdr:row>
      <xdr:rowOff>130766</xdr:rowOff>
    </xdr:to>
    <xdr:sp macro="" textlink="">
      <xdr:nvSpPr>
        <xdr:cNvPr id="19" name="Left Arrow 18"/>
        <xdr:cNvSpPr/>
      </xdr:nvSpPr>
      <xdr:spPr>
        <a:xfrm>
          <a:off x="1943100" y="1689100"/>
          <a:ext cx="1174897" cy="422866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>
    <xdr:from>
      <xdr:col>7</xdr:col>
      <xdr:colOff>0</xdr:colOff>
      <xdr:row>86</xdr:row>
      <xdr:rowOff>156029</xdr:rowOff>
    </xdr:from>
    <xdr:to>
      <xdr:col>8</xdr:col>
      <xdr:colOff>568019</xdr:colOff>
      <xdr:row>89</xdr:row>
      <xdr:rowOff>83595</xdr:rowOff>
    </xdr:to>
    <xdr:sp macro="" textlink="">
      <xdr:nvSpPr>
        <xdr:cNvPr id="23" name="Left Arrow 22"/>
        <xdr:cNvSpPr/>
      </xdr:nvSpPr>
      <xdr:spPr>
        <a:xfrm>
          <a:off x="4286250" y="14375493"/>
          <a:ext cx="1180340" cy="417423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>
    <xdr:from>
      <xdr:col>7</xdr:col>
      <xdr:colOff>180522</xdr:colOff>
      <xdr:row>153</xdr:row>
      <xdr:rowOff>50801</xdr:rowOff>
    </xdr:from>
    <xdr:to>
      <xdr:col>9</xdr:col>
      <xdr:colOff>136219</xdr:colOff>
      <xdr:row>155</xdr:row>
      <xdr:rowOff>143466</xdr:rowOff>
    </xdr:to>
    <xdr:sp macro="" textlink="">
      <xdr:nvSpPr>
        <xdr:cNvPr id="15" name="Left Arrow 14"/>
        <xdr:cNvSpPr/>
      </xdr:nvSpPr>
      <xdr:spPr>
        <a:xfrm>
          <a:off x="4466772" y="25210408"/>
          <a:ext cx="1180340" cy="419237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 editAs="oneCell">
    <xdr:from>
      <xdr:col>16</xdr:col>
      <xdr:colOff>601106</xdr:colOff>
      <xdr:row>138</xdr:row>
      <xdr:rowOff>23091</xdr:rowOff>
    </xdr:from>
    <xdr:to>
      <xdr:col>18</xdr:col>
      <xdr:colOff>582922</xdr:colOff>
      <xdr:row>140</xdr:row>
      <xdr:rowOff>128702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299288" y="21705455"/>
          <a:ext cx="1194089" cy="417338"/>
        </a:xfrm>
        <a:prstGeom prst="rect">
          <a:avLst/>
        </a:prstGeom>
      </xdr:spPr>
    </xdr:pic>
    <xdr:clientData/>
  </xdr:twoCellAnchor>
  <xdr:twoCellAnchor editAs="oneCell">
    <xdr:from>
      <xdr:col>14</xdr:col>
      <xdr:colOff>412504</xdr:colOff>
      <xdr:row>282</xdr:row>
      <xdr:rowOff>26968</xdr:rowOff>
    </xdr:from>
    <xdr:to>
      <xdr:col>16</xdr:col>
      <xdr:colOff>394320</xdr:colOff>
      <xdr:row>284</xdr:row>
      <xdr:rowOff>140489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898413" y="44153695"/>
          <a:ext cx="1194089" cy="425249"/>
        </a:xfrm>
        <a:prstGeom prst="rect">
          <a:avLst/>
        </a:prstGeom>
      </xdr:spPr>
    </xdr:pic>
    <xdr:clientData/>
  </xdr:twoCellAnchor>
  <xdr:twoCellAnchor editAs="oneCell">
    <xdr:from>
      <xdr:col>7</xdr:col>
      <xdr:colOff>47335</xdr:colOff>
      <xdr:row>316</xdr:row>
      <xdr:rowOff>117848</xdr:rowOff>
    </xdr:from>
    <xdr:to>
      <xdr:col>9</xdr:col>
      <xdr:colOff>29151</xdr:colOff>
      <xdr:row>319</xdr:row>
      <xdr:rowOff>75506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314535" y="48466748"/>
          <a:ext cx="1201016" cy="414858"/>
        </a:xfrm>
        <a:prstGeom prst="rect">
          <a:avLst/>
        </a:prstGeom>
      </xdr:spPr>
    </xdr:pic>
    <xdr:clientData/>
  </xdr:twoCellAnchor>
  <xdr:twoCellAnchor>
    <xdr:from>
      <xdr:col>8</xdr:col>
      <xdr:colOff>285751</xdr:colOff>
      <xdr:row>36</xdr:row>
      <xdr:rowOff>78013</xdr:rowOff>
    </xdr:from>
    <xdr:to>
      <xdr:col>10</xdr:col>
      <xdr:colOff>476250</xdr:colOff>
      <xdr:row>39</xdr:row>
      <xdr:rowOff>19504</xdr:rowOff>
    </xdr:to>
    <xdr:sp macro="" textlink="">
      <xdr:nvSpPr>
        <xdr:cNvPr id="31" name="Left Arrow 30"/>
        <xdr:cNvSpPr/>
      </xdr:nvSpPr>
      <xdr:spPr>
        <a:xfrm>
          <a:off x="5184322" y="6133192"/>
          <a:ext cx="1415142" cy="431348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0</xdr:col>
      <xdr:colOff>380998</xdr:colOff>
      <xdr:row>205</xdr:row>
      <xdr:rowOff>149679</xdr:rowOff>
    </xdr:from>
    <xdr:to>
      <xdr:col>15</xdr:col>
      <xdr:colOff>122464</xdr:colOff>
      <xdr:row>225</xdr:row>
      <xdr:rowOff>22112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80998" y="33800143"/>
          <a:ext cx="8926287" cy="3138148"/>
        </a:xfrm>
        <a:prstGeom prst="rect">
          <a:avLst/>
        </a:prstGeom>
      </xdr:spPr>
    </xdr:pic>
    <xdr:clientData/>
  </xdr:twoCellAnchor>
  <xdr:twoCellAnchor>
    <xdr:from>
      <xdr:col>14</xdr:col>
      <xdr:colOff>380094</xdr:colOff>
      <xdr:row>213</xdr:row>
      <xdr:rowOff>103413</xdr:rowOff>
    </xdr:from>
    <xdr:to>
      <xdr:col>16</xdr:col>
      <xdr:colOff>335791</xdr:colOff>
      <xdr:row>216</xdr:row>
      <xdr:rowOff>30979</xdr:rowOff>
    </xdr:to>
    <xdr:sp macro="" textlink="">
      <xdr:nvSpPr>
        <xdr:cNvPr id="38" name="Left Arrow 37"/>
        <xdr:cNvSpPr/>
      </xdr:nvSpPr>
      <xdr:spPr>
        <a:xfrm>
          <a:off x="8952594" y="35060163"/>
          <a:ext cx="1180340" cy="417423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>
    <xdr:from>
      <xdr:col>3</xdr:col>
      <xdr:colOff>212026</xdr:colOff>
      <xdr:row>319</xdr:row>
      <xdr:rowOff>23964</xdr:rowOff>
    </xdr:from>
    <xdr:to>
      <xdr:col>5</xdr:col>
      <xdr:colOff>484169</xdr:colOff>
      <xdr:row>319</xdr:row>
      <xdr:rowOff>23964</xdr:rowOff>
    </xdr:to>
    <xdr:cxnSp macro="">
      <xdr:nvCxnSpPr>
        <xdr:cNvPr id="45" name="Straight Connector 44"/>
        <xdr:cNvCxnSpPr/>
      </xdr:nvCxnSpPr>
      <xdr:spPr>
        <a:xfrm>
          <a:off x="2030435" y="49917646"/>
          <a:ext cx="1484416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117763</xdr:colOff>
      <xdr:row>409</xdr:row>
      <xdr:rowOff>0</xdr:rowOff>
    </xdr:from>
    <xdr:to>
      <xdr:col>18</xdr:col>
      <xdr:colOff>471179</xdr:colOff>
      <xdr:row>448</xdr:row>
      <xdr:rowOff>90055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27363" y="62522100"/>
          <a:ext cx="10716616" cy="6033655"/>
        </a:xfrm>
        <a:prstGeom prst="rect">
          <a:avLst/>
        </a:prstGeom>
      </xdr:spPr>
    </xdr:pic>
    <xdr:clientData/>
  </xdr:twoCellAnchor>
  <xdr:twoCellAnchor editAs="oneCell">
    <xdr:from>
      <xdr:col>1</xdr:col>
      <xdr:colOff>96980</xdr:colOff>
      <xdr:row>386</xdr:row>
      <xdr:rowOff>72736</xdr:rowOff>
    </xdr:from>
    <xdr:to>
      <xdr:col>17</xdr:col>
      <xdr:colOff>581097</xdr:colOff>
      <xdr:row>407</xdr:row>
      <xdr:rowOff>91787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06580" y="59089636"/>
          <a:ext cx="10237717" cy="3219451"/>
        </a:xfrm>
        <a:prstGeom prst="rect">
          <a:avLst/>
        </a:prstGeom>
      </xdr:spPr>
    </xdr:pic>
    <xdr:clientData/>
  </xdr:twoCellAnchor>
  <xdr:twoCellAnchor editAs="oneCell">
    <xdr:from>
      <xdr:col>17</xdr:col>
      <xdr:colOff>608200</xdr:colOff>
      <xdr:row>436</xdr:row>
      <xdr:rowOff>59871</xdr:rowOff>
    </xdr:from>
    <xdr:to>
      <xdr:col>19</xdr:col>
      <xdr:colOff>590016</xdr:colOff>
      <xdr:row>439</xdr:row>
      <xdr:rowOff>27055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971400" y="66696771"/>
          <a:ext cx="1201016" cy="424384"/>
        </a:xfrm>
        <a:prstGeom prst="rect">
          <a:avLst/>
        </a:prstGeom>
      </xdr:spPr>
    </xdr:pic>
    <xdr:clientData/>
  </xdr:twoCellAnchor>
  <xdr:twoCellAnchor editAs="oneCell">
    <xdr:from>
      <xdr:col>1</xdr:col>
      <xdr:colOff>10389</xdr:colOff>
      <xdr:row>465</xdr:row>
      <xdr:rowOff>62346</xdr:rowOff>
    </xdr:from>
    <xdr:to>
      <xdr:col>15</xdr:col>
      <xdr:colOff>318653</xdr:colOff>
      <xdr:row>500</xdr:row>
      <xdr:rowOff>146999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19989" y="71118846"/>
          <a:ext cx="8842664" cy="5418653"/>
        </a:xfrm>
        <a:prstGeom prst="rect">
          <a:avLst/>
        </a:prstGeom>
      </xdr:spPr>
    </xdr:pic>
    <xdr:clientData/>
  </xdr:twoCellAnchor>
  <xdr:twoCellAnchor editAs="oneCell">
    <xdr:from>
      <xdr:col>18</xdr:col>
      <xdr:colOff>31505</xdr:colOff>
      <xdr:row>380</xdr:row>
      <xdr:rowOff>35627</xdr:rowOff>
    </xdr:from>
    <xdr:to>
      <xdr:col>20</xdr:col>
      <xdr:colOff>13320</xdr:colOff>
      <xdr:row>382</xdr:row>
      <xdr:rowOff>145685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004305" y="58138127"/>
          <a:ext cx="1201015" cy="414858"/>
        </a:xfrm>
        <a:prstGeom prst="rect">
          <a:avLst/>
        </a:prstGeom>
      </xdr:spPr>
    </xdr:pic>
    <xdr:clientData/>
  </xdr:twoCellAnchor>
  <xdr:twoCellAnchor editAs="oneCell">
    <xdr:from>
      <xdr:col>1</xdr:col>
      <xdr:colOff>10391</xdr:colOff>
      <xdr:row>503</xdr:row>
      <xdr:rowOff>34638</xdr:rowOff>
    </xdr:from>
    <xdr:to>
      <xdr:col>13</xdr:col>
      <xdr:colOff>559556</xdr:colOff>
      <xdr:row>525</xdr:row>
      <xdr:rowOff>148939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19991" y="76882338"/>
          <a:ext cx="7864365" cy="3467101"/>
        </a:xfrm>
        <a:prstGeom prst="rect">
          <a:avLst/>
        </a:prstGeom>
      </xdr:spPr>
    </xdr:pic>
    <xdr:clientData/>
  </xdr:twoCellAnchor>
  <xdr:twoCellAnchor editAs="oneCell">
    <xdr:from>
      <xdr:col>13</xdr:col>
      <xdr:colOff>377868</xdr:colOff>
      <xdr:row>512</xdr:row>
      <xdr:rowOff>54676</xdr:rowOff>
    </xdr:from>
    <xdr:to>
      <xdr:col>15</xdr:col>
      <xdr:colOff>359684</xdr:colOff>
      <xdr:row>515</xdr:row>
      <xdr:rowOff>6273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302668" y="78273976"/>
          <a:ext cx="1201016" cy="408797"/>
        </a:xfrm>
        <a:prstGeom prst="rect">
          <a:avLst/>
        </a:prstGeom>
      </xdr:spPr>
    </xdr:pic>
    <xdr:clientData/>
  </xdr:twoCellAnchor>
  <xdr:twoCellAnchor editAs="oneCell">
    <xdr:from>
      <xdr:col>22</xdr:col>
      <xdr:colOff>270494</xdr:colOff>
      <xdr:row>462</xdr:row>
      <xdr:rowOff>97972</xdr:rowOff>
    </xdr:from>
    <xdr:to>
      <xdr:col>24</xdr:col>
      <xdr:colOff>252310</xdr:colOff>
      <xdr:row>465</xdr:row>
      <xdr:rowOff>46105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3681694" y="70697272"/>
          <a:ext cx="1201016" cy="405333"/>
        </a:xfrm>
        <a:prstGeom prst="rect">
          <a:avLst/>
        </a:prstGeom>
      </xdr:spPr>
    </xdr:pic>
    <xdr:clientData/>
  </xdr:twoCellAnchor>
  <xdr:twoCellAnchor editAs="oneCell">
    <xdr:from>
      <xdr:col>21</xdr:col>
      <xdr:colOff>421408</xdr:colOff>
      <xdr:row>334</xdr:row>
      <xdr:rowOff>10475</xdr:rowOff>
    </xdr:from>
    <xdr:to>
      <xdr:col>23</xdr:col>
      <xdr:colOff>403225</xdr:colOff>
      <xdr:row>336</xdr:row>
      <xdr:rowOff>126594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3223008" y="51102575"/>
          <a:ext cx="1201017" cy="420919"/>
        </a:xfrm>
        <a:prstGeom prst="rect">
          <a:avLst/>
        </a:prstGeom>
      </xdr:spPr>
    </xdr:pic>
    <xdr:clientData/>
  </xdr:twoCellAnchor>
  <xdr:twoCellAnchor editAs="oneCell">
    <xdr:from>
      <xdr:col>0</xdr:col>
      <xdr:colOff>523008</xdr:colOff>
      <xdr:row>338</xdr:row>
      <xdr:rowOff>31171</xdr:rowOff>
    </xdr:from>
    <xdr:to>
      <xdr:col>19</xdr:col>
      <xdr:colOff>103908</xdr:colOff>
      <xdr:row>356</xdr:row>
      <xdr:rowOff>69407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23008" y="51732871"/>
          <a:ext cx="11163300" cy="2781436"/>
        </a:xfrm>
        <a:prstGeom prst="rect">
          <a:avLst/>
        </a:prstGeom>
      </xdr:spPr>
    </xdr:pic>
    <xdr:clientData/>
  </xdr:twoCellAnchor>
  <xdr:twoCellAnchor editAs="oneCell">
    <xdr:from>
      <xdr:col>18</xdr:col>
      <xdr:colOff>516657</xdr:colOff>
      <xdr:row>352</xdr:row>
      <xdr:rowOff>131701</xdr:rowOff>
    </xdr:from>
    <xdr:to>
      <xdr:col>20</xdr:col>
      <xdr:colOff>498474</xdr:colOff>
      <xdr:row>355</xdr:row>
      <xdr:rowOff>89359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489457" y="53967001"/>
          <a:ext cx="1201017" cy="414858"/>
        </a:xfrm>
        <a:prstGeom prst="rect">
          <a:avLst/>
        </a:prstGeom>
      </xdr:spPr>
    </xdr:pic>
    <xdr:clientData/>
  </xdr:twoCellAnchor>
  <xdr:twoCellAnchor editAs="oneCell">
    <xdr:from>
      <xdr:col>4</xdr:col>
      <xdr:colOff>372674</xdr:colOff>
      <xdr:row>498</xdr:row>
      <xdr:rowOff>11381</xdr:rowOff>
    </xdr:from>
    <xdr:to>
      <xdr:col>6</xdr:col>
      <xdr:colOff>354490</xdr:colOff>
      <xdr:row>500</xdr:row>
      <xdr:rowOff>127501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811074" y="76097081"/>
          <a:ext cx="1201016" cy="420920"/>
        </a:xfrm>
        <a:prstGeom prst="rect">
          <a:avLst/>
        </a:prstGeom>
      </xdr:spPr>
    </xdr:pic>
    <xdr:clientData/>
  </xdr:twoCellAnchor>
  <xdr:twoCellAnchor editAs="oneCell">
    <xdr:from>
      <xdr:col>0</xdr:col>
      <xdr:colOff>607869</xdr:colOff>
      <xdr:row>572</xdr:row>
      <xdr:rowOff>110836</xdr:rowOff>
    </xdr:from>
    <xdr:to>
      <xdr:col>10</xdr:col>
      <xdr:colOff>503548</xdr:colOff>
      <xdr:row>594</xdr:row>
      <xdr:rowOff>76418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869" y="87474136"/>
          <a:ext cx="5991679" cy="3318382"/>
        </a:xfrm>
        <a:prstGeom prst="rect">
          <a:avLst/>
        </a:prstGeom>
      </xdr:spPr>
    </xdr:pic>
    <xdr:clientData/>
  </xdr:twoCellAnchor>
  <xdr:twoCellAnchor editAs="oneCell">
    <xdr:from>
      <xdr:col>0</xdr:col>
      <xdr:colOff>602671</xdr:colOff>
      <xdr:row>595</xdr:row>
      <xdr:rowOff>58881</xdr:rowOff>
    </xdr:from>
    <xdr:to>
      <xdr:col>15</xdr:col>
      <xdr:colOff>112948</xdr:colOff>
      <xdr:row>621</xdr:row>
      <xdr:rowOff>121227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02671" y="92970926"/>
          <a:ext cx="8602322" cy="4114801"/>
        </a:xfrm>
        <a:prstGeom prst="rect">
          <a:avLst/>
        </a:prstGeom>
      </xdr:spPr>
    </xdr:pic>
    <xdr:clientData/>
  </xdr:twoCellAnchor>
  <xdr:twoCellAnchor editAs="oneCell">
    <xdr:from>
      <xdr:col>1</xdr:col>
      <xdr:colOff>31171</xdr:colOff>
      <xdr:row>625</xdr:row>
      <xdr:rowOff>38100</xdr:rowOff>
    </xdr:from>
    <xdr:to>
      <xdr:col>9</xdr:col>
      <xdr:colOff>112813</xdr:colOff>
      <xdr:row>650</xdr:row>
      <xdr:rowOff>123292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7307" y="97626055"/>
          <a:ext cx="4930733" cy="398178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526</xdr:row>
      <xdr:rowOff>107373</xdr:rowOff>
    </xdr:from>
    <xdr:to>
      <xdr:col>16</xdr:col>
      <xdr:colOff>598612</xdr:colOff>
      <xdr:row>545</xdr:row>
      <xdr:rowOff>107373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80460273"/>
          <a:ext cx="9971212" cy="2895600"/>
        </a:xfrm>
        <a:prstGeom prst="rect">
          <a:avLst/>
        </a:prstGeom>
      </xdr:spPr>
    </xdr:pic>
    <xdr:clientData/>
  </xdr:twoCellAnchor>
  <xdr:twoCellAnchor editAs="oneCell">
    <xdr:from>
      <xdr:col>16</xdr:col>
      <xdr:colOff>218541</xdr:colOff>
      <xdr:row>528</xdr:row>
      <xdr:rowOff>149926</xdr:rowOff>
    </xdr:from>
    <xdr:to>
      <xdr:col>18</xdr:col>
      <xdr:colOff>200357</xdr:colOff>
      <xdr:row>531</xdr:row>
      <xdr:rowOff>98059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972141" y="80807626"/>
          <a:ext cx="1201016" cy="405333"/>
        </a:xfrm>
        <a:prstGeom prst="rect">
          <a:avLst/>
        </a:prstGeom>
      </xdr:spPr>
    </xdr:pic>
    <xdr:clientData/>
  </xdr:twoCellAnchor>
  <xdr:twoCellAnchor editAs="oneCell">
    <xdr:from>
      <xdr:col>7</xdr:col>
      <xdr:colOff>457531</xdr:colOff>
      <xdr:row>617</xdr:row>
      <xdr:rowOff>97973</xdr:rowOff>
    </xdr:from>
    <xdr:to>
      <xdr:col>9</xdr:col>
      <xdr:colOff>442812</xdr:colOff>
      <xdr:row>620</xdr:row>
      <xdr:rowOff>46106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700486" y="96439018"/>
          <a:ext cx="1197553" cy="415724"/>
        </a:xfrm>
        <a:prstGeom prst="rect">
          <a:avLst/>
        </a:prstGeom>
      </xdr:spPr>
    </xdr:pic>
    <xdr:clientData/>
  </xdr:twoCellAnchor>
  <xdr:twoCellAnchor editAs="oneCell">
    <xdr:from>
      <xdr:col>8</xdr:col>
      <xdr:colOff>512950</xdr:colOff>
      <xdr:row>631</xdr:row>
      <xdr:rowOff>80655</xdr:rowOff>
    </xdr:from>
    <xdr:to>
      <xdr:col>10</xdr:col>
      <xdr:colOff>494766</xdr:colOff>
      <xdr:row>634</xdr:row>
      <xdr:rowOff>28788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362041" y="98603791"/>
          <a:ext cx="1194089" cy="415724"/>
        </a:xfrm>
        <a:prstGeom prst="rect">
          <a:avLst/>
        </a:prstGeom>
      </xdr:spPr>
    </xdr:pic>
    <xdr:clientData/>
  </xdr:twoCellAnchor>
  <xdr:twoCellAnchor editAs="oneCell">
    <xdr:from>
      <xdr:col>8</xdr:col>
      <xdr:colOff>530268</xdr:colOff>
      <xdr:row>641</xdr:row>
      <xdr:rowOff>11381</xdr:rowOff>
    </xdr:from>
    <xdr:to>
      <xdr:col>10</xdr:col>
      <xdr:colOff>512084</xdr:colOff>
      <xdr:row>643</xdr:row>
      <xdr:rowOff>115378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379359" y="100093154"/>
          <a:ext cx="1194089" cy="415724"/>
        </a:xfrm>
        <a:prstGeom prst="rect">
          <a:avLst/>
        </a:prstGeom>
      </xdr:spPr>
    </xdr:pic>
    <xdr:clientData/>
  </xdr:twoCellAnchor>
  <xdr:twoCellAnchor editAs="oneCell">
    <xdr:from>
      <xdr:col>0</xdr:col>
      <xdr:colOff>536864</xdr:colOff>
      <xdr:row>550</xdr:row>
      <xdr:rowOff>72736</xdr:rowOff>
    </xdr:from>
    <xdr:to>
      <xdr:col>15</xdr:col>
      <xdr:colOff>212637</xdr:colOff>
      <xdr:row>571</xdr:row>
      <xdr:rowOff>24245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36864" y="84083236"/>
          <a:ext cx="8819773" cy="3151909"/>
        </a:xfrm>
        <a:prstGeom prst="rect">
          <a:avLst/>
        </a:prstGeom>
      </xdr:spPr>
    </xdr:pic>
    <xdr:clientData/>
  </xdr:twoCellAnchor>
  <xdr:twoCellAnchor editAs="oneCell">
    <xdr:from>
      <xdr:col>12</xdr:col>
      <xdr:colOff>270494</xdr:colOff>
      <xdr:row>548</xdr:row>
      <xdr:rowOff>97974</xdr:rowOff>
    </xdr:from>
    <xdr:to>
      <xdr:col>14</xdr:col>
      <xdr:colOff>252310</xdr:colOff>
      <xdr:row>551</xdr:row>
      <xdr:rowOff>46107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9392002">
          <a:off x="7585694" y="83803674"/>
          <a:ext cx="1201016" cy="405333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432952</xdr:colOff>
      <xdr:row>248</xdr:row>
      <xdr:rowOff>103907</xdr:rowOff>
    </xdr:from>
    <xdr:to>
      <xdr:col>18</xdr:col>
      <xdr:colOff>291211</xdr:colOff>
      <xdr:row>273</xdr:row>
      <xdr:rowOff>138545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32952" y="38931271"/>
          <a:ext cx="10768714" cy="3931229"/>
        </a:xfrm>
        <a:prstGeom prst="rect">
          <a:avLst/>
        </a:prstGeom>
      </xdr:spPr>
    </xdr:pic>
    <xdr:clientData/>
  </xdr:twoCellAnchor>
  <xdr:twoCellAnchor>
    <xdr:from>
      <xdr:col>16</xdr:col>
      <xdr:colOff>597806</xdr:colOff>
      <xdr:row>266</xdr:row>
      <xdr:rowOff>32081</xdr:rowOff>
    </xdr:from>
    <xdr:to>
      <xdr:col>18</xdr:col>
      <xdr:colOff>553503</xdr:colOff>
      <xdr:row>268</xdr:row>
      <xdr:rowOff>115512</xdr:rowOff>
    </xdr:to>
    <xdr:sp macro="" textlink="">
      <xdr:nvSpPr>
        <xdr:cNvPr id="21" name="Left Arrow 20"/>
        <xdr:cNvSpPr/>
      </xdr:nvSpPr>
      <xdr:spPr>
        <a:xfrm>
          <a:off x="10295988" y="41664990"/>
          <a:ext cx="1167970" cy="395158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 editAs="oneCell">
    <xdr:from>
      <xdr:col>17</xdr:col>
      <xdr:colOff>476581</xdr:colOff>
      <xdr:row>405</xdr:row>
      <xdr:rowOff>99704</xdr:rowOff>
    </xdr:from>
    <xdr:to>
      <xdr:col>19</xdr:col>
      <xdr:colOff>458397</xdr:colOff>
      <xdr:row>408</xdr:row>
      <xdr:rowOff>57362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839781" y="62012204"/>
          <a:ext cx="1201016" cy="414858"/>
        </a:xfrm>
        <a:prstGeom prst="rect">
          <a:avLst/>
        </a:prstGeom>
      </xdr:spPr>
    </xdr:pic>
    <xdr:clientData/>
  </xdr:twoCellAnchor>
  <xdr:twoCellAnchor editAs="oneCell">
    <xdr:from>
      <xdr:col>0</xdr:col>
      <xdr:colOff>398319</xdr:colOff>
      <xdr:row>293</xdr:row>
      <xdr:rowOff>155862</xdr:rowOff>
    </xdr:from>
    <xdr:to>
      <xdr:col>21</xdr:col>
      <xdr:colOff>571500</xdr:colOff>
      <xdr:row>309</xdr:row>
      <xdr:rowOff>116891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98319" y="45997089"/>
          <a:ext cx="12902045" cy="24548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21</xdr:col>
      <xdr:colOff>480289</xdr:colOff>
      <xdr:row>307</xdr:row>
      <xdr:rowOff>100531</xdr:rowOff>
    </xdr:from>
    <xdr:to>
      <xdr:col>23</xdr:col>
      <xdr:colOff>462105</xdr:colOff>
      <xdr:row>310</xdr:row>
      <xdr:rowOff>58189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3209153" y="48123849"/>
          <a:ext cx="1194088" cy="425249"/>
        </a:xfrm>
        <a:prstGeom prst="rect">
          <a:avLst/>
        </a:prstGeom>
      </xdr:spPr>
    </xdr:pic>
    <xdr:clientData/>
  </xdr:twoCellAnchor>
  <xdr:twoCellAnchor editAs="oneCell">
    <xdr:from>
      <xdr:col>2</xdr:col>
      <xdr:colOff>353622</xdr:colOff>
      <xdr:row>574</xdr:row>
      <xdr:rowOff>97973</xdr:rowOff>
    </xdr:from>
    <xdr:to>
      <xdr:col>4</xdr:col>
      <xdr:colOff>338903</xdr:colOff>
      <xdr:row>577</xdr:row>
      <xdr:rowOff>46106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565895" y="89736882"/>
          <a:ext cx="1197553" cy="4157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5"/>
  <sheetViews>
    <sheetView tabSelected="1" zoomScaleNormal="100" workbookViewId="0">
      <pane xSplit="1" ySplit="2" topLeftCell="B3" activePane="bottomRight" state="frozen"/>
      <selection activeCell="A65" sqref="A65:XFD65"/>
      <selection pane="topRight" activeCell="A65" sqref="A65:XFD65"/>
      <selection pane="bottomLeft" activeCell="A65" sqref="A65:XFD65"/>
      <selection pane="bottomRight" activeCell="C107" sqref="C107"/>
    </sheetView>
  </sheetViews>
  <sheetFormatPr defaultRowHeight="12.75"/>
  <cols>
    <col min="1" max="1" width="46.85546875" customWidth="1"/>
    <col min="2" max="2" width="33.85546875" customWidth="1"/>
    <col min="3" max="3" width="43.85546875" bestFit="1" customWidth="1"/>
    <col min="4" max="7" width="16.7109375" customWidth="1"/>
  </cols>
  <sheetData>
    <row r="1" spans="1:7" ht="13.5" thickBot="1">
      <c r="A1" s="5" t="s">
        <v>98</v>
      </c>
      <c r="B1" s="5" t="s">
        <v>60</v>
      </c>
      <c r="C1" s="57" t="s">
        <v>104</v>
      </c>
      <c r="D1" s="58"/>
      <c r="E1" s="58"/>
      <c r="F1" s="58"/>
      <c r="G1" s="59"/>
    </row>
    <row r="2" spans="1:7" ht="64.5" thickTop="1">
      <c r="A2" s="4"/>
      <c r="B2" s="4"/>
      <c r="C2" s="16" t="s">
        <v>99</v>
      </c>
      <c r="D2" s="16" t="s">
        <v>100</v>
      </c>
      <c r="E2" s="16" t="s">
        <v>121</v>
      </c>
      <c r="F2" s="16" t="s">
        <v>122</v>
      </c>
      <c r="G2" s="16" t="s">
        <v>117</v>
      </c>
    </row>
    <row r="3" spans="1:7">
      <c r="A3" s="2"/>
      <c r="B3" s="6"/>
      <c r="C3" s="6"/>
      <c r="D3" s="6"/>
      <c r="E3" s="6"/>
      <c r="F3" s="6"/>
      <c r="G3" s="19"/>
    </row>
    <row r="4" spans="1:7">
      <c r="A4" s="1" t="s">
        <v>125</v>
      </c>
      <c r="B4" s="7" t="s">
        <v>126</v>
      </c>
      <c r="C4" s="6"/>
      <c r="D4" s="6"/>
      <c r="E4" s="6"/>
      <c r="F4" s="6"/>
      <c r="G4" s="19">
        <v>11049</v>
      </c>
    </row>
    <row r="5" spans="1:7">
      <c r="A5" s="9"/>
      <c r="B5" s="7"/>
      <c r="C5" s="6"/>
      <c r="D5" s="6"/>
      <c r="E5" s="6"/>
      <c r="F5" s="8"/>
      <c r="G5" s="19"/>
    </row>
    <row r="6" spans="1:7">
      <c r="A6" s="10" t="s">
        <v>105</v>
      </c>
      <c r="B6" s="7"/>
      <c r="C6" s="6"/>
      <c r="D6" s="6"/>
      <c r="E6" s="6"/>
      <c r="F6" s="6"/>
      <c r="G6" s="19"/>
    </row>
    <row r="7" spans="1:7">
      <c r="A7" s="9" t="s">
        <v>61</v>
      </c>
      <c r="B7" s="7" t="s">
        <v>129</v>
      </c>
      <c r="C7" s="6"/>
      <c r="D7" s="6"/>
      <c r="E7" s="6"/>
      <c r="F7" s="6"/>
      <c r="G7" s="19">
        <f t="shared" ref="G7:G67" si="0">MAX(C7:F7)</f>
        <v>0</v>
      </c>
    </row>
    <row r="8" spans="1:7">
      <c r="A8" s="9" t="s">
        <v>62</v>
      </c>
      <c r="B8" s="7" t="s">
        <v>129</v>
      </c>
      <c r="C8" s="6"/>
      <c r="D8" s="6"/>
      <c r="E8" s="6"/>
      <c r="F8" s="6"/>
      <c r="G8" s="19">
        <f t="shared" si="0"/>
        <v>0</v>
      </c>
    </row>
    <row r="9" spans="1:7">
      <c r="A9" s="9" t="s">
        <v>63</v>
      </c>
      <c r="B9" s="7" t="s">
        <v>128</v>
      </c>
      <c r="C9" s="6"/>
      <c r="D9" s="6"/>
      <c r="E9" s="6"/>
      <c r="F9" s="6"/>
      <c r="G9" s="19">
        <f t="shared" si="0"/>
        <v>0</v>
      </c>
    </row>
    <row r="10" spans="1:7">
      <c r="A10" s="9" t="s">
        <v>64</v>
      </c>
      <c r="B10" s="7" t="s">
        <v>129</v>
      </c>
      <c r="C10" s="6"/>
      <c r="D10" s="6"/>
      <c r="E10" s="6"/>
      <c r="F10" s="6"/>
      <c r="G10" s="19">
        <f t="shared" si="0"/>
        <v>0</v>
      </c>
    </row>
    <row r="11" spans="1:7">
      <c r="A11" s="9" t="s">
        <v>65</v>
      </c>
      <c r="B11" s="7" t="s">
        <v>128</v>
      </c>
      <c r="C11" s="6"/>
      <c r="D11" s="6"/>
      <c r="E11" s="6"/>
      <c r="F11" s="6"/>
      <c r="G11" s="19">
        <f t="shared" si="0"/>
        <v>0</v>
      </c>
    </row>
    <row r="12" spans="1:7">
      <c r="A12" s="9" t="s">
        <v>66</v>
      </c>
      <c r="B12" s="7" t="s">
        <v>129</v>
      </c>
      <c r="C12" s="6"/>
      <c r="D12" s="6"/>
      <c r="E12" s="6"/>
      <c r="F12" s="6"/>
      <c r="G12" s="19">
        <f t="shared" si="0"/>
        <v>0</v>
      </c>
    </row>
    <row r="13" spans="1:7">
      <c r="A13" s="9" t="s">
        <v>87</v>
      </c>
      <c r="B13" s="7" t="s">
        <v>128</v>
      </c>
      <c r="C13" s="6"/>
      <c r="D13" s="6"/>
      <c r="E13" s="6"/>
      <c r="F13" s="6"/>
      <c r="G13" s="19">
        <f t="shared" si="0"/>
        <v>0</v>
      </c>
    </row>
    <row r="14" spans="1:7">
      <c r="A14" s="11" t="s">
        <v>19</v>
      </c>
      <c r="B14" s="7" t="s">
        <v>128</v>
      </c>
      <c r="C14" s="6"/>
      <c r="D14" s="6"/>
      <c r="E14" s="6"/>
      <c r="F14" s="6"/>
      <c r="G14" s="19">
        <f t="shared" si="0"/>
        <v>0</v>
      </c>
    </row>
    <row r="15" spans="1:7">
      <c r="A15" s="11" t="s">
        <v>116</v>
      </c>
      <c r="B15" s="7" t="s">
        <v>129</v>
      </c>
      <c r="C15" s="6"/>
      <c r="D15" s="6"/>
      <c r="E15" s="6"/>
      <c r="F15" s="6"/>
      <c r="G15" s="19">
        <f t="shared" si="0"/>
        <v>0</v>
      </c>
    </row>
    <row r="16" spans="1:7">
      <c r="A16" s="9"/>
      <c r="B16" s="7"/>
      <c r="C16" s="6"/>
      <c r="D16" s="6"/>
      <c r="E16" s="6"/>
      <c r="F16" s="6"/>
      <c r="G16" s="19"/>
    </row>
    <row r="17" spans="1:7" ht="38.25">
      <c r="A17" s="10" t="s">
        <v>51</v>
      </c>
      <c r="B17" s="7" t="s">
        <v>143</v>
      </c>
      <c r="C17" s="6"/>
      <c r="D17" s="6"/>
      <c r="E17" s="6"/>
      <c r="F17" s="6"/>
      <c r="G17" s="19"/>
    </row>
    <row r="18" spans="1:7">
      <c r="A18" s="9" t="s">
        <v>59</v>
      </c>
      <c r="B18" s="7" t="s">
        <v>128</v>
      </c>
      <c r="C18" s="8"/>
      <c r="D18" s="6"/>
      <c r="E18" s="6"/>
      <c r="F18" s="6"/>
      <c r="G18" s="19">
        <f t="shared" si="0"/>
        <v>0</v>
      </c>
    </row>
    <row r="19" spans="1:7">
      <c r="A19" s="11" t="s">
        <v>27</v>
      </c>
      <c r="B19" s="7" t="s">
        <v>128</v>
      </c>
      <c r="C19" s="8"/>
      <c r="D19" s="6"/>
      <c r="E19" s="6"/>
      <c r="F19" s="6"/>
      <c r="G19" s="19">
        <f t="shared" si="0"/>
        <v>0</v>
      </c>
    </row>
    <row r="20" spans="1:7">
      <c r="A20" s="11" t="s">
        <v>111</v>
      </c>
      <c r="B20" s="7" t="s">
        <v>134</v>
      </c>
      <c r="C20" s="6"/>
      <c r="D20" s="6"/>
      <c r="E20" s="6"/>
      <c r="F20" s="6"/>
      <c r="G20" s="19">
        <f t="shared" si="0"/>
        <v>0</v>
      </c>
    </row>
    <row r="21" spans="1:7">
      <c r="A21" s="11" t="s">
        <v>112</v>
      </c>
      <c r="B21" s="7" t="s">
        <v>134</v>
      </c>
      <c r="C21" s="6"/>
      <c r="D21" s="6"/>
      <c r="E21" s="6"/>
      <c r="F21" s="6"/>
      <c r="G21" s="19">
        <f t="shared" si="0"/>
        <v>0</v>
      </c>
    </row>
    <row r="22" spans="1:7">
      <c r="A22" s="11" t="s">
        <v>36</v>
      </c>
      <c r="B22" s="7" t="s">
        <v>134</v>
      </c>
      <c r="C22" s="6"/>
      <c r="D22" s="6"/>
      <c r="E22" s="6"/>
      <c r="F22" s="6"/>
      <c r="G22" s="19">
        <f t="shared" si="0"/>
        <v>0</v>
      </c>
    </row>
    <row r="23" spans="1:7">
      <c r="A23" s="11" t="s">
        <v>35</v>
      </c>
      <c r="B23" s="7" t="s">
        <v>129</v>
      </c>
      <c r="C23" s="6"/>
      <c r="D23" s="6"/>
      <c r="E23" s="6"/>
      <c r="F23" s="6"/>
      <c r="G23" s="19">
        <f t="shared" si="0"/>
        <v>0</v>
      </c>
    </row>
    <row r="24" spans="1:7">
      <c r="A24" s="11" t="s">
        <v>101</v>
      </c>
      <c r="B24" s="7" t="s">
        <v>129</v>
      </c>
      <c r="C24" s="6"/>
      <c r="D24" s="6"/>
      <c r="E24" s="6"/>
      <c r="F24" s="6"/>
      <c r="G24" s="19">
        <f t="shared" si="0"/>
        <v>0</v>
      </c>
    </row>
    <row r="25" spans="1:7">
      <c r="A25" s="9" t="s">
        <v>86</v>
      </c>
      <c r="B25" s="7" t="s">
        <v>129</v>
      </c>
      <c r="C25" s="6"/>
      <c r="D25" s="6"/>
      <c r="E25" s="6"/>
      <c r="F25" s="6"/>
      <c r="G25" s="19">
        <f t="shared" si="0"/>
        <v>0</v>
      </c>
    </row>
    <row r="26" spans="1:7">
      <c r="A26" s="9" t="s">
        <v>116</v>
      </c>
      <c r="B26" s="7" t="s">
        <v>129</v>
      </c>
      <c r="C26" s="6"/>
      <c r="D26" s="6"/>
      <c r="E26" s="6"/>
      <c r="F26" s="6"/>
      <c r="G26" s="19">
        <f t="shared" si="0"/>
        <v>0</v>
      </c>
    </row>
    <row r="27" spans="1:7">
      <c r="A27" s="11"/>
      <c r="B27" s="7"/>
      <c r="C27" s="6"/>
      <c r="D27" s="6"/>
      <c r="E27" s="6"/>
      <c r="F27" s="6"/>
      <c r="G27" s="19"/>
    </row>
    <row r="28" spans="1:7">
      <c r="A28" s="10" t="s">
        <v>7</v>
      </c>
      <c r="B28" s="7"/>
      <c r="C28" s="6"/>
      <c r="D28" s="6"/>
      <c r="E28" s="6"/>
      <c r="F28" s="6"/>
      <c r="G28" s="19"/>
    </row>
    <row r="29" spans="1:7">
      <c r="A29" s="11" t="s">
        <v>58</v>
      </c>
      <c r="B29" s="7" t="s">
        <v>129</v>
      </c>
      <c r="C29" s="6"/>
      <c r="D29" s="6"/>
      <c r="E29" s="6"/>
      <c r="F29" s="6"/>
      <c r="G29" s="19">
        <f t="shared" si="0"/>
        <v>0</v>
      </c>
    </row>
    <row r="30" spans="1:7">
      <c r="A30" s="11" t="s">
        <v>38</v>
      </c>
      <c r="B30" s="7" t="s">
        <v>129</v>
      </c>
      <c r="C30" s="6"/>
      <c r="D30" s="6"/>
      <c r="E30" s="6"/>
      <c r="F30" s="6"/>
      <c r="G30" s="19">
        <f t="shared" si="0"/>
        <v>0</v>
      </c>
    </row>
    <row r="31" spans="1:7">
      <c r="A31" s="11" t="s">
        <v>113</v>
      </c>
      <c r="B31" s="7" t="s">
        <v>129</v>
      </c>
      <c r="C31" s="6"/>
      <c r="D31" s="6"/>
      <c r="E31" s="6"/>
      <c r="F31" s="6"/>
      <c r="G31" s="19">
        <f t="shared" si="0"/>
        <v>0</v>
      </c>
    </row>
    <row r="32" spans="1:7">
      <c r="A32" s="11" t="s">
        <v>39</v>
      </c>
      <c r="B32" s="7" t="s">
        <v>128</v>
      </c>
      <c r="C32" s="6"/>
      <c r="D32" s="6"/>
      <c r="E32" s="6"/>
      <c r="F32" s="6"/>
      <c r="G32" s="19">
        <f t="shared" si="0"/>
        <v>0</v>
      </c>
    </row>
    <row r="33" spans="1:7">
      <c r="A33" s="11" t="s">
        <v>81</v>
      </c>
      <c r="B33" s="7" t="s">
        <v>129</v>
      </c>
      <c r="C33" s="6"/>
      <c r="D33" s="6"/>
      <c r="E33" s="6"/>
      <c r="F33" s="6"/>
      <c r="G33" s="19">
        <f t="shared" si="0"/>
        <v>0</v>
      </c>
    </row>
    <row r="34" spans="1:7">
      <c r="A34" s="11" t="s">
        <v>80</v>
      </c>
      <c r="B34" s="7" t="s">
        <v>128</v>
      </c>
      <c r="C34" s="6"/>
      <c r="D34" s="6"/>
      <c r="E34" s="6"/>
      <c r="F34" s="6"/>
      <c r="G34" s="19">
        <f t="shared" si="0"/>
        <v>0</v>
      </c>
    </row>
    <row r="35" spans="1:7">
      <c r="A35" s="11" t="s">
        <v>79</v>
      </c>
      <c r="B35" s="7" t="s">
        <v>129</v>
      </c>
      <c r="C35" s="6"/>
      <c r="D35" s="6"/>
      <c r="E35" s="6"/>
      <c r="F35" s="6"/>
      <c r="G35" s="19">
        <f t="shared" si="0"/>
        <v>0</v>
      </c>
    </row>
    <row r="36" spans="1:7">
      <c r="A36" s="9" t="s">
        <v>67</v>
      </c>
      <c r="B36" s="7" t="s">
        <v>129</v>
      </c>
      <c r="C36" s="6"/>
      <c r="D36" s="6"/>
      <c r="E36" s="6"/>
      <c r="F36" s="6"/>
      <c r="G36" s="19">
        <f t="shared" si="0"/>
        <v>0</v>
      </c>
    </row>
    <row r="37" spans="1:7">
      <c r="A37" s="9" t="s">
        <v>86</v>
      </c>
      <c r="B37" s="7" t="s">
        <v>129</v>
      </c>
      <c r="C37" s="6"/>
      <c r="D37" s="6"/>
      <c r="E37" s="6"/>
      <c r="F37" s="6"/>
      <c r="G37" s="19">
        <f t="shared" si="0"/>
        <v>0</v>
      </c>
    </row>
    <row r="38" spans="1:7" ht="25.5">
      <c r="A38" s="14" t="s">
        <v>116</v>
      </c>
      <c r="B38" s="31" t="s">
        <v>146</v>
      </c>
      <c r="C38" s="32"/>
      <c r="D38" s="32"/>
      <c r="E38" s="33">
        <v>24.9</v>
      </c>
      <c r="F38" s="32"/>
      <c r="G38" s="33">
        <f t="shared" si="0"/>
        <v>24.9</v>
      </c>
    </row>
    <row r="39" spans="1:7">
      <c r="A39" s="11"/>
      <c r="B39" s="7"/>
      <c r="C39" s="6"/>
      <c r="D39" s="6"/>
      <c r="E39" s="6"/>
      <c r="F39" s="6"/>
      <c r="G39" s="19"/>
    </row>
    <row r="40" spans="1:7">
      <c r="A40" s="10" t="s">
        <v>37</v>
      </c>
      <c r="B40" s="7"/>
      <c r="C40" s="6"/>
      <c r="D40" s="6"/>
      <c r="E40" s="6"/>
      <c r="F40" s="6"/>
      <c r="G40" s="19"/>
    </row>
    <row r="41" spans="1:7">
      <c r="A41" s="11" t="s">
        <v>78</v>
      </c>
      <c r="B41" s="7" t="s">
        <v>128</v>
      </c>
      <c r="C41" s="8"/>
      <c r="D41" s="6"/>
      <c r="E41" s="6"/>
      <c r="F41" s="6"/>
      <c r="G41" s="19">
        <f t="shared" si="0"/>
        <v>0</v>
      </c>
    </row>
    <row r="42" spans="1:7">
      <c r="A42" s="11" t="s">
        <v>77</v>
      </c>
      <c r="B42" s="7" t="s">
        <v>128</v>
      </c>
      <c r="C42" s="6"/>
      <c r="D42" s="6"/>
      <c r="E42" s="6"/>
      <c r="F42" s="6"/>
      <c r="G42" s="19">
        <f t="shared" si="0"/>
        <v>0</v>
      </c>
    </row>
    <row r="43" spans="1:7">
      <c r="A43" s="11" t="s">
        <v>76</v>
      </c>
      <c r="B43" s="7" t="s">
        <v>129</v>
      </c>
      <c r="C43" s="6"/>
      <c r="D43" s="6"/>
      <c r="E43" s="6"/>
      <c r="F43" s="6"/>
      <c r="G43" s="19">
        <f t="shared" si="0"/>
        <v>0</v>
      </c>
    </row>
    <row r="44" spans="1:7">
      <c r="A44" s="11" t="s">
        <v>75</v>
      </c>
      <c r="B44" s="7" t="s">
        <v>128</v>
      </c>
      <c r="C44" s="6"/>
      <c r="D44" s="6"/>
      <c r="E44" s="6"/>
      <c r="F44" s="6"/>
      <c r="G44" s="19">
        <f t="shared" si="0"/>
        <v>0</v>
      </c>
    </row>
    <row r="45" spans="1:7">
      <c r="A45" s="11" t="s">
        <v>74</v>
      </c>
      <c r="B45" s="7" t="s">
        <v>128</v>
      </c>
      <c r="C45" s="6"/>
      <c r="D45" s="6"/>
      <c r="E45" s="6"/>
      <c r="F45" s="6"/>
      <c r="G45" s="19">
        <f t="shared" si="0"/>
        <v>0</v>
      </c>
    </row>
    <row r="46" spans="1:7">
      <c r="A46" s="11" t="s">
        <v>73</v>
      </c>
      <c r="B46" s="7" t="s">
        <v>128</v>
      </c>
      <c r="C46" s="6"/>
      <c r="D46" s="6"/>
      <c r="E46" s="6"/>
      <c r="F46" s="6"/>
      <c r="G46" s="19">
        <f t="shared" si="0"/>
        <v>0</v>
      </c>
    </row>
    <row r="47" spans="1:7">
      <c r="A47" s="11" t="s">
        <v>72</v>
      </c>
      <c r="B47" s="7" t="s">
        <v>128</v>
      </c>
      <c r="C47" s="6"/>
      <c r="D47" s="6"/>
      <c r="E47" s="6"/>
      <c r="F47" s="6"/>
      <c r="G47" s="19">
        <f t="shared" si="0"/>
        <v>0</v>
      </c>
    </row>
    <row r="48" spans="1:7">
      <c r="A48" s="11" t="s">
        <v>86</v>
      </c>
      <c r="B48" s="7" t="s">
        <v>129</v>
      </c>
      <c r="C48" s="6"/>
      <c r="D48" s="6"/>
      <c r="E48" s="6"/>
      <c r="F48" s="6"/>
      <c r="G48" s="19">
        <f t="shared" si="0"/>
        <v>0</v>
      </c>
    </row>
    <row r="49" spans="1:7">
      <c r="A49" s="11" t="s">
        <v>116</v>
      </c>
      <c r="B49" s="7" t="s">
        <v>135</v>
      </c>
      <c r="C49" s="6"/>
      <c r="D49" s="6"/>
      <c r="E49" s="22">
        <v>84.99</v>
      </c>
      <c r="F49" s="6"/>
      <c r="G49" s="19">
        <f t="shared" si="0"/>
        <v>84.99</v>
      </c>
    </row>
    <row r="50" spans="1:7">
      <c r="A50" s="9"/>
      <c r="B50" s="7"/>
      <c r="C50" s="6"/>
      <c r="D50" s="6"/>
      <c r="E50" s="6"/>
      <c r="F50" s="6"/>
      <c r="G50" s="19"/>
    </row>
    <row r="51" spans="1:7">
      <c r="A51" s="10" t="s">
        <v>0</v>
      </c>
      <c r="B51" s="7"/>
      <c r="C51" s="6"/>
      <c r="D51" s="6"/>
      <c r="E51" s="6"/>
      <c r="F51" s="6"/>
      <c r="G51" s="19"/>
    </row>
    <row r="52" spans="1:7">
      <c r="A52" s="14" t="s">
        <v>3</v>
      </c>
      <c r="B52" s="46" t="s">
        <v>168</v>
      </c>
      <c r="C52" s="33">
        <f>Supporting_Calculations!B56</f>
        <v>412.5</v>
      </c>
      <c r="D52" s="32"/>
      <c r="E52" s="43">
        <f>Supporting_Calculations!D53+Supporting_Calculations!D54+Supporting_Calculations!D55</f>
        <v>107.37312790046407</v>
      </c>
      <c r="F52" s="50">
        <f>Supporting_Calculations!F57</f>
        <v>324.995</v>
      </c>
      <c r="G52" s="33">
        <f>F52</f>
        <v>324.995</v>
      </c>
    </row>
    <row r="53" spans="1:7">
      <c r="A53" s="9" t="s">
        <v>40</v>
      </c>
      <c r="B53" s="7" t="s">
        <v>129</v>
      </c>
      <c r="C53" s="6"/>
      <c r="D53" s="6"/>
      <c r="E53" s="6"/>
      <c r="F53" s="6"/>
      <c r="G53" s="19">
        <f t="shared" si="0"/>
        <v>0</v>
      </c>
    </row>
    <row r="54" spans="1:7">
      <c r="A54" s="14" t="s">
        <v>15</v>
      </c>
      <c r="B54" s="44" t="s">
        <v>160</v>
      </c>
      <c r="C54" s="32"/>
      <c r="D54" s="32"/>
      <c r="E54" s="42">
        <v>70</v>
      </c>
      <c r="F54" s="32"/>
      <c r="G54" s="33">
        <f t="shared" si="0"/>
        <v>70</v>
      </c>
    </row>
    <row r="55" spans="1:7">
      <c r="A55" s="9" t="s">
        <v>16</v>
      </c>
      <c r="B55" s="7" t="s">
        <v>129</v>
      </c>
      <c r="C55" s="6"/>
      <c r="D55" s="6"/>
      <c r="E55" s="6"/>
      <c r="F55" s="6"/>
      <c r="G55" s="19">
        <f t="shared" si="0"/>
        <v>0</v>
      </c>
    </row>
    <row r="56" spans="1:7">
      <c r="A56" s="9" t="s">
        <v>17</v>
      </c>
      <c r="B56" s="29" t="s">
        <v>129</v>
      </c>
      <c r="C56" s="6"/>
      <c r="D56" s="6"/>
      <c r="E56" s="6"/>
      <c r="F56" s="6"/>
      <c r="G56" s="19">
        <f t="shared" si="0"/>
        <v>0</v>
      </c>
    </row>
    <row r="57" spans="1:7">
      <c r="A57" s="9" t="s">
        <v>166</v>
      </c>
      <c r="B57" s="7" t="s">
        <v>129</v>
      </c>
      <c r="C57" s="6"/>
      <c r="D57" s="6"/>
      <c r="E57" s="6"/>
      <c r="F57" s="6"/>
      <c r="G57" s="19">
        <f t="shared" si="0"/>
        <v>0</v>
      </c>
    </row>
    <row r="58" spans="1:7">
      <c r="A58" s="9" t="s">
        <v>9</v>
      </c>
      <c r="B58" s="7" t="s">
        <v>129</v>
      </c>
      <c r="C58" s="6"/>
      <c r="D58" s="6"/>
      <c r="E58" s="6"/>
      <c r="F58" s="6"/>
      <c r="G58" s="19">
        <f t="shared" si="0"/>
        <v>0</v>
      </c>
    </row>
    <row r="59" spans="1:7">
      <c r="A59" s="9" t="s">
        <v>41</v>
      </c>
      <c r="B59" s="7" t="s">
        <v>129</v>
      </c>
      <c r="C59" s="6"/>
      <c r="D59" s="6"/>
      <c r="E59" s="6"/>
      <c r="F59" s="6"/>
      <c r="G59" s="19">
        <f t="shared" si="0"/>
        <v>0</v>
      </c>
    </row>
    <row r="60" spans="1:7">
      <c r="A60" s="9" t="s">
        <v>86</v>
      </c>
      <c r="B60" s="7" t="s">
        <v>167</v>
      </c>
      <c r="C60" s="19">
        <f>Supporting_Calculations!B65</f>
        <v>37.5</v>
      </c>
      <c r="D60" s="6"/>
      <c r="E60" s="32"/>
      <c r="F60" s="6"/>
      <c r="G60" s="19">
        <f t="shared" si="0"/>
        <v>37.5</v>
      </c>
    </row>
    <row r="61" spans="1:7">
      <c r="A61" s="9" t="s">
        <v>116</v>
      </c>
      <c r="B61" s="7" t="s">
        <v>156</v>
      </c>
      <c r="C61" s="6"/>
      <c r="D61" s="6"/>
      <c r="E61" s="6"/>
      <c r="F61" s="19">
        <f>Supporting_Calculations!F66</f>
        <v>324.995</v>
      </c>
      <c r="G61" s="19">
        <f t="shared" si="0"/>
        <v>324.995</v>
      </c>
    </row>
    <row r="62" spans="1:7">
      <c r="A62" s="9"/>
      <c r="B62" s="7"/>
      <c r="C62" s="6"/>
      <c r="D62" s="6"/>
      <c r="E62" s="6"/>
      <c r="F62" s="6"/>
      <c r="G62" s="19"/>
    </row>
    <row r="63" spans="1:7">
      <c r="A63" s="10" t="s">
        <v>1</v>
      </c>
      <c r="B63" s="7"/>
      <c r="C63" s="6"/>
      <c r="D63" s="6"/>
      <c r="E63" s="6"/>
      <c r="F63" s="6"/>
      <c r="G63" s="19"/>
    </row>
    <row r="64" spans="1:7">
      <c r="A64" s="11" t="s">
        <v>18</v>
      </c>
      <c r="B64" s="7" t="s">
        <v>136</v>
      </c>
      <c r="C64" s="6"/>
      <c r="D64" s="6"/>
      <c r="E64" s="6"/>
      <c r="F64" s="22">
        <f>Supporting_Calculations!F69</f>
        <v>254.56</v>
      </c>
      <c r="G64" s="19">
        <f t="shared" si="0"/>
        <v>254.56</v>
      </c>
    </row>
    <row r="65" spans="1:7">
      <c r="A65" s="11" t="s">
        <v>19</v>
      </c>
      <c r="B65" s="7" t="s">
        <v>128</v>
      </c>
      <c r="C65" s="6"/>
      <c r="D65" s="6"/>
      <c r="E65" s="6"/>
      <c r="F65" s="22"/>
      <c r="G65" s="19">
        <f t="shared" si="0"/>
        <v>0</v>
      </c>
    </row>
    <row r="66" spans="1:7">
      <c r="A66" s="11" t="s">
        <v>20</v>
      </c>
      <c r="B66" s="7" t="s">
        <v>128</v>
      </c>
      <c r="C66" s="6"/>
      <c r="D66" s="6"/>
      <c r="E66" s="6"/>
      <c r="F66" s="6"/>
      <c r="G66" s="19">
        <f t="shared" si="0"/>
        <v>0</v>
      </c>
    </row>
    <row r="67" spans="1:7">
      <c r="A67" s="11" t="s">
        <v>21</v>
      </c>
      <c r="B67" s="7" t="s">
        <v>128</v>
      </c>
      <c r="C67" s="6"/>
      <c r="D67" s="6"/>
      <c r="E67" s="6"/>
      <c r="F67" s="6"/>
      <c r="G67" s="19">
        <f t="shared" si="0"/>
        <v>0</v>
      </c>
    </row>
    <row r="68" spans="1:7">
      <c r="A68" s="11" t="s">
        <v>82</v>
      </c>
      <c r="B68" s="7" t="s">
        <v>128</v>
      </c>
      <c r="C68" s="6"/>
      <c r="D68" s="6"/>
      <c r="E68" s="6"/>
      <c r="F68" s="6"/>
      <c r="G68" s="19">
        <f t="shared" ref="G68:G131" si="1">MAX(C68:F68)</f>
        <v>0</v>
      </c>
    </row>
    <row r="69" spans="1:7">
      <c r="A69" s="11" t="s">
        <v>86</v>
      </c>
      <c r="B69" s="7" t="s">
        <v>129</v>
      </c>
      <c r="C69" s="6"/>
      <c r="D69" s="6"/>
      <c r="E69" s="6"/>
      <c r="F69" s="6"/>
      <c r="G69" s="19">
        <f t="shared" si="1"/>
        <v>0</v>
      </c>
    </row>
    <row r="70" spans="1:7">
      <c r="A70" s="11" t="s">
        <v>116</v>
      </c>
      <c r="B70" s="7" t="s">
        <v>129</v>
      </c>
      <c r="C70" s="6"/>
      <c r="D70" s="6"/>
      <c r="E70" s="6"/>
      <c r="F70" s="6"/>
      <c r="G70" s="19">
        <f t="shared" si="1"/>
        <v>0</v>
      </c>
    </row>
    <row r="71" spans="1:7">
      <c r="A71" s="9"/>
      <c r="B71" s="7"/>
      <c r="C71" s="6"/>
      <c r="D71" s="6"/>
      <c r="E71" s="6"/>
      <c r="F71" s="6"/>
      <c r="G71" s="19"/>
    </row>
    <row r="72" spans="1:7">
      <c r="A72" s="10" t="s">
        <v>2</v>
      </c>
      <c r="B72" s="7"/>
      <c r="C72" s="6"/>
      <c r="D72" s="6"/>
      <c r="E72" s="6"/>
      <c r="F72" s="6"/>
      <c r="G72" s="19"/>
    </row>
    <row r="73" spans="1:7">
      <c r="A73" s="9" t="s">
        <v>22</v>
      </c>
      <c r="B73" s="7" t="s">
        <v>137</v>
      </c>
      <c r="C73" s="6"/>
      <c r="D73" s="6"/>
      <c r="E73" s="6"/>
      <c r="F73" s="22">
        <f>Supporting_Calculations!F78</f>
        <v>107.68500000000003</v>
      </c>
      <c r="G73" s="19">
        <f t="shared" si="1"/>
        <v>107.68500000000003</v>
      </c>
    </row>
    <row r="74" spans="1:7">
      <c r="A74" s="11" t="s">
        <v>19</v>
      </c>
      <c r="B74" s="7" t="s">
        <v>128</v>
      </c>
      <c r="C74" s="6"/>
      <c r="D74" s="6"/>
      <c r="E74" s="6"/>
      <c r="F74" s="6"/>
      <c r="G74" s="19">
        <f t="shared" si="1"/>
        <v>0</v>
      </c>
    </row>
    <row r="75" spans="1:7">
      <c r="A75" s="9" t="s">
        <v>20</v>
      </c>
      <c r="B75" s="7" t="s">
        <v>128</v>
      </c>
      <c r="C75" s="6"/>
      <c r="D75" s="6"/>
      <c r="E75" s="6"/>
      <c r="F75" s="6"/>
      <c r="G75" s="19">
        <f t="shared" si="1"/>
        <v>0</v>
      </c>
    </row>
    <row r="76" spans="1:7">
      <c r="A76" s="9" t="s">
        <v>23</v>
      </c>
      <c r="B76" s="7" t="s">
        <v>128</v>
      </c>
      <c r="C76" s="6"/>
      <c r="D76" s="6"/>
      <c r="E76" s="6"/>
      <c r="F76" s="6"/>
      <c r="G76" s="19">
        <f t="shared" si="1"/>
        <v>0</v>
      </c>
    </row>
    <row r="77" spans="1:7">
      <c r="A77" s="9" t="s">
        <v>24</v>
      </c>
      <c r="B77" s="7" t="s">
        <v>128</v>
      </c>
      <c r="C77" s="6"/>
      <c r="D77" s="6"/>
      <c r="E77" s="6"/>
      <c r="F77" s="6"/>
      <c r="G77" s="19">
        <f t="shared" si="1"/>
        <v>0</v>
      </c>
    </row>
    <row r="78" spans="1:7">
      <c r="A78" s="9" t="s">
        <v>86</v>
      </c>
      <c r="B78" s="7" t="s">
        <v>129</v>
      </c>
      <c r="C78" s="6"/>
      <c r="D78" s="6"/>
      <c r="E78" s="6"/>
      <c r="F78" s="6"/>
      <c r="G78" s="19">
        <f t="shared" si="1"/>
        <v>0</v>
      </c>
    </row>
    <row r="79" spans="1:7">
      <c r="A79" s="9" t="s">
        <v>116</v>
      </c>
      <c r="B79" s="7" t="s">
        <v>129</v>
      </c>
      <c r="C79" s="6"/>
      <c r="D79" s="6"/>
      <c r="E79" s="6"/>
      <c r="F79" s="6"/>
      <c r="G79" s="19">
        <f t="shared" si="1"/>
        <v>0</v>
      </c>
    </row>
    <row r="80" spans="1:7">
      <c r="A80" s="9"/>
      <c r="B80" s="7"/>
      <c r="C80" s="6"/>
      <c r="D80" s="6"/>
      <c r="E80" s="6"/>
      <c r="F80" s="6"/>
      <c r="G80" s="19"/>
    </row>
    <row r="81" spans="1:7">
      <c r="A81" s="10" t="s">
        <v>4</v>
      </c>
      <c r="B81" s="7"/>
      <c r="C81" s="6"/>
      <c r="D81" s="6"/>
      <c r="E81" s="6"/>
      <c r="F81" s="6"/>
      <c r="G81" s="19"/>
    </row>
    <row r="82" spans="1:7" ht="15">
      <c r="A82" s="9" t="s">
        <v>5</v>
      </c>
      <c r="B82" s="24" t="s">
        <v>138</v>
      </c>
      <c r="C82" s="6"/>
      <c r="D82" s="6"/>
      <c r="E82" s="6"/>
      <c r="F82" s="8">
        <f>Supporting_Calculations!F87</f>
        <v>349.99500000000012</v>
      </c>
      <c r="G82" s="19">
        <f t="shared" si="1"/>
        <v>349.99500000000012</v>
      </c>
    </row>
    <row r="83" spans="1:7">
      <c r="A83" s="9" t="s">
        <v>6</v>
      </c>
      <c r="B83" s="7" t="s">
        <v>129</v>
      </c>
      <c r="C83" s="6"/>
      <c r="D83" s="6"/>
      <c r="E83" s="6"/>
      <c r="F83" s="6"/>
      <c r="G83" s="19">
        <f t="shared" si="1"/>
        <v>0</v>
      </c>
    </row>
    <row r="84" spans="1:7">
      <c r="A84" s="9" t="s">
        <v>68</v>
      </c>
      <c r="B84" s="7" t="s">
        <v>128</v>
      </c>
      <c r="C84" s="6"/>
      <c r="D84" s="6"/>
      <c r="E84" s="6"/>
      <c r="F84" s="6"/>
      <c r="G84" s="19">
        <f t="shared" si="1"/>
        <v>0</v>
      </c>
    </row>
    <row r="85" spans="1:7">
      <c r="A85" s="9" t="s">
        <v>10</v>
      </c>
      <c r="B85" s="7" t="s">
        <v>128</v>
      </c>
      <c r="C85" s="6"/>
      <c r="D85" s="6"/>
      <c r="E85" s="6"/>
      <c r="F85" s="6"/>
      <c r="G85" s="19">
        <f t="shared" si="1"/>
        <v>0</v>
      </c>
    </row>
    <row r="86" spans="1:7">
      <c r="A86" s="9" t="s">
        <v>11</v>
      </c>
      <c r="B86" s="7" t="s">
        <v>128</v>
      </c>
      <c r="C86" s="6"/>
      <c r="D86" s="6"/>
      <c r="E86" s="6"/>
      <c r="F86" s="6"/>
      <c r="G86" s="19">
        <f t="shared" si="1"/>
        <v>0</v>
      </c>
    </row>
    <row r="87" spans="1:7">
      <c r="A87" s="9" t="s">
        <v>12</v>
      </c>
      <c r="B87" s="7" t="s">
        <v>139</v>
      </c>
      <c r="C87" s="6"/>
      <c r="D87" s="6"/>
      <c r="E87" s="6"/>
      <c r="F87" s="6"/>
      <c r="G87" s="19">
        <f t="shared" si="1"/>
        <v>0</v>
      </c>
    </row>
    <row r="88" spans="1:7">
      <c r="A88" s="9" t="s">
        <v>13</v>
      </c>
      <c r="B88" s="7" t="s">
        <v>140</v>
      </c>
      <c r="C88" s="6"/>
      <c r="D88" s="6"/>
      <c r="E88" s="6"/>
      <c r="F88" s="6"/>
      <c r="G88" s="19">
        <f t="shared" si="1"/>
        <v>0</v>
      </c>
    </row>
    <row r="89" spans="1:7">
      <c r="A89" s="9" t="s">
        <v>14</v>
      </c>
      <c r="B89" s="7" t="s">
        <v>128</v>
      </c>
      <c r="C89" s="6"/>
      <c r="D89" s="6"/>
      <c r="E89" s="6"/>
      <c r="F89" s="6"/>
      <c r="G89" s="19">
        <f t="shared" si="1"/>
        <v>0</v>
      </c>
    </row>
    <row r="90" spans="1:7">
      <c r="A90" s="9" t="s">
        <v>84</v>
      </c>
      <c r="B90" s="7" t="s">
        <v>128</v>
      </c>
      <c r="C90" s="6"/>
      <c r="D90" s="6"/>
      <c r="E90" s="6"/>
      <c r="F90" s="6"/>
      <c r="G90" s="19">
        <f t="shared" si="1"/>
        <v>0</v>
      </c>
    </row>
    <row r="91" spans="1:7">
      <c r="A91" s="12" t="s">
        <v>83</v>
      </c>
      <c r="B91" s="7" t="s">
        <v>128</v>
      </c>
      <c r="C91" s="6"/>
      <c r="D91" s="6"/>
      <c r="E91" s="6"/>
      <c r="F91" s="6"/>
      <c r="G91" s="19">
        <f t="shared" si="1"/>
        <v>0</v>
      </c>
    </row>
    <row r="92" spans="1:7">
      <c r="A92" s="9" t="s">
        <v>86</v>
      </c>
      <c r="B92" s="7" t="s">
        <v>129</v>
      </c>
      <c r="C92" s="6"/>
      <c r="D92" s="6"/>
      <c r="E92" s="6"/>
      <c r="F92" s="6"/>
      <c r="G92" s="19">
        <f t="shared" si="1"/>
        <v>0</v>
      </c>
    </row>
    <row r="93" spans="1:7">
      <c r="A93" s="9" t="s">
        <v>116</v>
      </c>
      <c r="B93" s="7" t="s">
        <v>129</v>
      </c>
      <c r="C93" s="6"/>
      <c r="D93" s="6"/>
      <c r="E93" s="6"/>
      <c r="F93" s="6"/>
      <c r="G93" s="19">
        <f t="shared" si="1"/>
        <v>0</v>
      </c>
    </row>
    <row r="94" spans="1:7">
      <c r="A94" s="9"/>
      <c r="B94" s="7"/>
      <c r="C94" s="6"/>
      <c r="D94" s="6"/>
      <c r="E94" s="6"/>
      <c r="F94" s="6"/>
      <c r="G94" s="19"/>
    </row>
    <row r="95" spans="1:7">
      <c r="A95" s="10" t="s">
        <v>8</v>
      </c>
      <c r="B95" s="7"/>
      <c r="C95" s="6"/>
      <c r="D95" s="6"/>
      <c r="E95" s="6"/>
      <c r="F95" s="6"/>
      <c r="G95" s="19"/>
    </row>
    <row r="96" spans="1:7">
      <c r="A96" s="9" t="s">
        <v>26</v>
      </c>
      <c r="B96" s="7" t="s">
        <v>128</v>
      </c>
      <c r="C96" s="6"/>
      <c r="D96" s="6"/>
      <c r="E96" s="6"/>
      <c r="F96" s="6"/>
      <c r="G96" s="19">
        <f t="shared" si="1"/>
        <v>0</v>
      </c>
    </row>
    <row r="97" spans="1:7">
      <c r="A97" s="9" t="s">
        <v>85</v>
      </c>
      <c r="B97" s="7" t="s">
        <v>128</v>
      </c>
      <c r="C97" s="6"/>
      <c r="D97" s="6"/>
      <c r="E97" s="6"/>
      <c r="F97" s="6"/>
      <c r="G97" s="19">
        <f t="shared" si="1"/>
        <v>0</v>
      </c>
    </row>
    <row r="98" spans="1:7">
      <c r="A98" s="9" t="s">
        <v>42</v>
      </c>
      <c r="B98" s="7" t="s">
        <v>128</v>
      </c>
      <c r="C98" s="6"/>
      <c r="D98" s="6"/>
      <c r="E98" s="6"/>
      <c r="F98" s="6"/>
      <c r="G98" s="19">
        <f t="shared" si="1"/>
        <v>0</v>
      </c>
    </row>
    <row r="99" spans="1:7">
      <c r="A99" s="9" t="s">
        <v>43</v>
      </c>
      <c r="B99" s="7" t="s">
        <v>128</v>
      </c>
      <c r="C99" s="6"/>
      <c r="D99" s="6"/>
      <c r="E99" s="6"/>
      <c r="F99" s="6"/>
      <c r="G99" s="19">
        <f t="shared" si="1"/>
        <v>0</v>
      </c>
    </row>
    <row r="100" spans="1:7">
      <c r="A100" s="9" t="s">
        <v>44</v>
      </c>
      <c r="B100" s="7" t="s">
        <v>128</v>
      </c>
      <c r="C100" s="6"/>
      <c r="D100" s="6"/>
      <c r="E100" s="6"/>
      <c r="F100" s="6"/>
      <c r="G100" s="19">
        <f t="shared" si="1"/>
        <v>0</v>
      </c>
    </row>
    <row r="101" spans="1:7">
      <c r="A101" s="9" t="s">
        <v>86</v>
      </c>
      <c r="B101" s="7" t="s">
        <v>129</v>
      </c>
      <c r="C101" s="6"/>
      <c r="D101" s="6"/>
      <c r="E101" s="6"/>
      <c r="F101" s="6"/>
      <c r="G101" s="19">
        <f t="shared" si="1"/>
        <v>0</v>
      </c>
    </row>
    <row r="102" spans="1:7">
      <c r="A102" s="9" t="s">
        <v>116</v>
      </c>
      <c r="B102" s="7" t="s">
        <v>129</v>
      </c>
      <c r="C102" s="6"/>
      <c r="D102" s="6"/>
      <c r="E102" s="6"/>
      <c r="F102" s="6"/>
      <c r="G102" s="19">
        <f t="shared" si="1"/>
        <v>0</v>
      </c>
    </row>
    <row r="103" spans="1:7">
      <c r="A103" s="9"/>
      <c r="B103" s="7"/>
      <c r="C103" s="6"/>
      <c r="D103" s="6"/>
      <c r="E103" s="6"/>
      <c r="F103" s="6"/>
      <c r="G103" s="19"/>
    </row>
    <row r="104" spans="1:7">
      <c r="A104" s="10" t="s">
        <v>25</v>
      </c>
      <c r="B104" s="7"/>
      <c r="C104" s="6"/>
      <c r="D104" s="6"/>
      <c r="E104" s="6"/>
      <c r="F104" s="6"/>
      <c r="G104" s="19"/>
    </row>
    <row r="105" spans="1:7">
      <c r="A105" s="9" t="s">
        <v>32</v>
      </c>
      <c r="B105" s="7" t="s">
        <v>129</v>
      </c>
      <c r="C105" s="6"/>
      <c r="D105" s="6"/>
      <c r="E105" s="6"/>
      <c r="F105" s="6"/>
      <c r="G105" s="19">
        <f t="shared" si="1"/>
        <v>0</v>
      </c>
    </row>
    <row r="106" spans="1:7">
      <c r="A106" s="9" t="s">
        <v>33</v>
      </c>
      <c r="B106" s="7" t="s">
        <v>129</v>
      </c>
      <c r="C106" s="6"/>
      <c r="D106" s="6"/>
      <c r="E106" s="22"/>
      <c r="F106" s="2"/>
      <c r="G106" s="19">
        <f>MAX(C106:E106)</f>
        <v>0</v>
      </c>
    </row>
    <row r="107" spans="1:7">
      <c r="A107" s="9" t="s">
        <v>34</v>
      </c>
      <c r="B107" s="7" t="s">
        <v>155</v>
      </c>
      <c r="C107" s="6"/>
      <c r="D107" s="6"/>
      <c r="E107" s="22">
        <f>Supporting_Calculations!D112</f>
        <v>36.299999999999997</v>
      </c>
      <c r="F107" s="2"/>
      <c r="G107" s="19">
        <f>MAX(C107:E107)</f>
        <v>36.299999999999997</v>
      </c>
    </row>
    <row r="108" spans="1:7">
      <c r="A108" s="9" t="s">
        <v>69</v>
      </c>
      <c r="B108" s="7" t="s">
        <v>132</v>
      </c>
      <c r="C108" s="6"/>
      <c r="D108" s="6"/>
      <c r="E108" s="6"/>
      <c r="F108" s="6"/>
      <c r="G108" s="19">
        <f t="shared" si="1"/>
        <v>0</v>
      </c>
    </row>
    <row r="109" spans="1:7">
      <c r="A109" s="9" t="s">
        <v>116</v>
      </c>
      <c r="B109" s="7" t="s">
        <v>129</v>
      </c>
      <c r="C109" s="6"/>
      <c r="D109" s="6"/>
      <c r="E109" s="6"/>
      <c r="F109" s="6"/>
      <c r="G109" s="19">
        <f t="shared" si="1"/>
        <v>0</v>
      </c>
    </row>
    <row r="110" spans="1:7">
      <c r="A110" s="9"/>
      <c r="B110" s="7"/>
      <c r="C110" s="6"/>
      <c r="D110" s="6"/>
      <c r="E110" s="6"/>
      <c r="F110" s="6"/>
      <c r="G110" s="19"/>
    </row>
    <row r="111" spans="1:7">
      <c r="A111" s="10" t="s">
        <v>28</v>
      </c>
      <c r="B111" s="7"/>
      <c r="C111" s="6"/>
      <c r="D111" s="6"/>
      <c r="E111" s="6"/>
      <c r="F111" s="6"/>
      <c r="G111" s="19"/>
    </row>
    <row r="112" spans="1:7">
      <c r="A112" s="9" t="s">
        <v>88</v>
      </c>
      <c r="B112" s="7" t="s">
        <v>129</v>
      </c>
      <c r="C112" s="6"/>
      <c r="D112" s="6"/>
      <c r="E112" s="6"/>
      <c r="F112" s="6"/>
      <c r="G112" s="19">
        <f t="shared" si="1"/>
        <v>0</v>
      </c>
    </row>
    <row r="113" spans="1:7">
      <c r="A113" s="9" t="s">
        <v>89</v>
      </c>
      <c r="B113" s="7" t="s">
        <v>129</v>
      </c>
      <c r="C113" s="6"/>
      <c r="D113" s="6"/>
      <c r="E113" s="6"/>
      <c r="F113" s="6"/>
      <c r="G113" s="19">
        <f t="shared" si="1"/>
        <v>0</v>
      </c>
    </row>
    <row r="114" spans="1:7">
      <c r="A114" s="9" t="s">
        <v>29</v>
      </c>
      <c r="B114" s="7" t="s">
        <v>128</v>
      </c>
      <c r="C114" s="6"/>
      <c r="D114" s="6"/>
      <c r="E114" s="6"/>
      <c r="F114" s="6"/>
      <c r="G114" s="19">
        <f t="shared" si="1"/>
        <v>0</v>
      </c>
    </row>
    <row r="115" spans="1:7" ht="51">
      <c r="A115" s="9" t="s">
        <v>30</v>
      </c>
      <c r="B115" s="7" t="s">
        <v>141</v>
      </c>
      <c r="C115" s="6"/>
      <c r="D115" s="6"/>
      <c r="E115" s="6"/>
      <c r="F115" s="6"/>
      <c r="G115" s="19">
        <f t="shared" si="1"/>
        <v>0</v>
      </c>
    </row>
    <row r="116" spans="1:7">
      <c r="A116" s="9" t="s">
        <v>31</v>
      </c>
      <c r="B116" s="7" t="s">
        <v>128</v>
      </c>
      <c r="C116" s="6"/>
      <c r="D116" s="6"/>
      <c r="E116" s="6"/>
      <c r="F116" s="6"/>
      <c r="G116" s="19">
        <f t="shared" si="1"/>
        <v>0</v>
      </c>
    </row>
    <row r="117" spans="1:7">
      <c r="A117" s="9" t="s">
        <v>90</v>
      </c>
      <c r="B117" s="7" t="s">
        <v>128</v>
      </c>
      <c r="C117" s="6"/>
      <c r="D117" s="6"/>
      <c r="E117" s="6"/>
      <c r="F117" s="6"/>
      <c r="G117" s="19">
        <f t="shared" si="1"/>
        <v>0</v>
      </c>
    </row>
    <row r="118" spans="1:7">
      <c r="A118" s="9" t="s">
        <v>45</v>
      </c>
      <c r="B118" s="7" t="s">
        <v>128</v>
      </c>
      <c r="C118" s="6"/>
      <c r="D118" s="6"/>
      <c r="E118" s="6"/>
      <c r="F118" s="6"/>
      <c r="G118" s="19">
        <f t="shared" si="1"/>
        <v>0</v>
      </c>
    </row>
    <row r="119" spans="1:7">
      <c r="A119" s="9" t="s">
        <v>47</v>
      </c>
      <c r="B119" s="7" t="s">
        <v>128</v>
      </c>
      <c r="C119" s="6"/>
      <c r="D119" s="6"/>
      <c r="E119" s="6"/>
      <c r="F119" s="6"/>
      <c r="G119" s="19">
        <f t="shared" si="1"/>
        <v>0</v>
      </c>
    </row>
    <row r="120" spans="1:7">
      <c r="A120" s="9" t="s">
        <v>70</v>
      </c>
      <c r="B120" s="7" t="s">
        <v>128</v>
      </c>
      <c r="C120" s="6"/>
      <c r="D120" s="6"/>
      <c r="E120" s="6"/>
      <c r="F120" s="6"/>
      <c r="G120" s="19">
        <f t="shared" si="1"/>
        <v>0</v>
      </c>
    </row>
    <row r="121" spans="1:7">
      <c r="A121" s="9" t="s">
        <v>48</v>
      </c>
      <c r="B121" s="7" t="s">
        <v>128</v>
      </c>
      <c r="C121" s="6"/>
      <c r="D121" s="6"/>
      <c r="E121" s="6"/>
      <c r="F121" s="6"/>
      <c r="G121" s="19">
        <f t="shared" si="1"/>
        <v>0</v>
      </c>
    </row>
    <row r="122" spans="1:7">
      <c r="A122" s="9" t="s">
        <v>49</v>
      </c>
      <c r="B122" s="7" t="s">
        <v>128</v>
      </c>
      <c r="C122" s="6"/>
      <c r="D122" s="6"/>
      <c r="E122" s="6"/>
      <c r="F122" s="6"/>
      <c r="G122" s="19">
        <f t="shared" si="1"/>
        <v>0</v>
      </c>
    </row>
    <row r="123" spans="1:7">
      <c r="A123" s="9" t="s">
        <v>50</v>
      </c>
      <c r="B123" s="7" t="s">
        <v>128</v>
      </c>
      <c r="C123" s="6"/>
      <c r="D123" s="6"/>
      <c r="E123" s="6"/>
      <c r="F123" s="6"/>
      <c r="G123" s="19">
        <f t="shared" si="1"/>
        <v>0</v>
      </c>
    </row>
    <row r="124" spans="1:7">
      <c r="A124" s="9" t="s">
        <v>71</v>
      </c>
      <c r="B124" s="7" t="s">
        <v>128</v>
      </c>
      <c r="C124" s="6"/>
      <c r="D124" s="6"/>
      <c r="E124" s="6"/>
      <c r="F124" s="6"/>
      <c r="G124" s="19">
        <f t="shared" si="1"/>
        <v>0</v>
      </c>
    </row>
    <row r="125" spans="1:7">
      <c r="A125" s="9" t="s">
        <v>86</v>
      </c>
      <c r="B125" s="7" t="s">
        <v>129</v>
      </c>
      <c r="C125" s="6"/>
      <c r="D125" s="6"/>
      <c r="E125" s="6"/>
      <c r="F125" s="6"/>
      <c r="G125" s="19">
        <f t="shared" si="1"/>
        <v>0</v>
      </c>
    </row>
    <row r="126" spans="1:7" ht="43.5" customHeight="1">
      <c r="A126" s="14" t="s">
        <v>116</v>
      </c>
      <c r="B126" s="31" t="s">
        <v>144</v>
      </c>
      <c r="C126" s="36"/>
      <c r="D126" s="32"/>
      <c r="E126" s="45">
        <f>Supporting_Calculations!D131</f>
        <v>33.72</v>
      </c>
      <c r="F126" s="32"/>
      <c r="G126" s="33">
        <f>MAX(B126:F126)</f>
        <v>33.72</v>
      </c>
    </row>
    <row r="127" spans="1:7">
      <c r="A127" s="9"/>
      <c r="B127" s="7"/>
      <c r="C127" s="6"/>
      <c r="D127" s="6"/>
      <c r="E127" s="6"/>
      <c r="F127" s="6"/>
      <c r="G127" s="19"/>
    </row>
    <row r="128" spans="1:7">
      <c r="A128" s="10" t="s">
        <v>52</v>
      </c>
      <c r="B128" s="7"/>
      <c r="C128" s="6"/>
      <c r="D128" s="6"/>
      <c r="E128" s="6"/>
      <c r="F128" s="6"/>
      <c r="G128" s="19"/>
    </row>
    <row r="129" spans="1:7">
      <c r="A129" s="9" t="s">
        <v>46</v>
      </c>
      <c r="B129" s="7" t="s">
        <v>129</v>
      </c>
      <c r="C129" s="6"/>
      <c r="D129" s="6"/>
      <c r="E129" s="6"/>
      <c r="F129" s="6"/>
      <c r="G129" s="19">
        <f t="shared" si="1"/>
        <v>0</v>
      </c>
    </row>
    <row r="130" spans="1:7">
      <c r="A130" s="9" t="s">
        <v>53</v>
      </c>
      <c r="B130" s="7" t="s">
        <v>129</v>
      </c>
      <c r="C130" s="6"/>
      <c r="D130" s="6"/>
      <c r="E130" s="6"/>
      <c r="F130" s="6"/>
      <c r="G130" s="19">
        <f t="shared" si="1"/>
        <v>0</v>
      </c>
    </row>
    <row r="131" spans="1:7">
      <c r="A131" s="9" t="s">
        <v>54</v>
      </c>
      <c r="B131" s="7" t="s">
        <v>129</v>
      </c>
      <c r="C131" s="6"/>
      <c r="D131" s="6"/>
      <c r="E131" s="6"/>
      <c r="F131" s="6"/>
      <c r="G131" s="19">
        <f t="shared" si="1"/>
        <v>0</v>
      </c>
    </row>
    <row r="132" spans="1:7">
      <c r="A132" s="9" t="s">
        <v>55</v>
      </c>
      <c r="B132" s="7" t="s">
        <v>129</v>
      </c>
      <c r="C132" s="6"/>
      <c r="D132" s="6"/>
      <c r="E132" s="6"/>
      <c r="F132" s="6"/>
      <c r="G132" s="19">
        <f t="shared" ref="G132:G150" si="2">MAX(C132:F132)</f>
        <v>0</v>
      </c>
    </row>
    <row r="133" spans="1:7">
      <c r="A133" s="9" t="s">
        <v>56</v>
      </c>
      <c r="B133" s="7" t="s">
        <v>129</v>
      </c>
      <c r="C133" s="6"/>
      <c r="D133" s="6"/>
      <c r="E133" s="6"/>
      <c r="F133" s="6"/>
      <c r="G133" s="19">
        <f t="shared" si="2"/>
        <v>0</v>
      </c>
    </row>
    <row r="134" spans="1:7">
      <c r="A134" s="9" t="s">
        <v>57</v>
      </c>
      <c r="B134" s="7" t="s">
        <v>130</v>
      </c>
      <c r="C134" s="6"/>
      <c r="D134" s="6"/>
      <c r="E134" s="6"/>
      <c r="F134" s="6"/>
      <c r="G134" s="19">
        <f t="shared" si="2"/>
        <v>0</v>
      </c>
    </row>
    <row r="135" spans="1:7">
      <c r="A135" s="9" t="s">
        <v>91</v>
      </c>
      <c r="B135" s="7" t="s">
        <v>129</v>
      </c>
      <c r="C135" s="6"/>
      <c r="D135" s="6"/>
      <c r="E135" s="6"/>
      <c r="F135" s="6"/>
      <c r="G135" s="19">
        <f t="shared" si="2"/>
        <v>0</v>
      </c>
    </row>
    <row r="136" spans="1:7">
      <c r="A136" s="9" t="s">
        <v>92</v>
      </c>
      <c r="B136" s="7" t="s">
        <v>129</v>
      </c>
      <c r="C136" s="6"/>
      <c r="D136" s="6"/>
      <c r="E136" s="6"/>
      <c r="F136" s="6"/>
      <c r="G136" s="19">
        <f t="shared" si="2"/>
        <v>0</v>
      </c>
    </row>
    <row r="137" spans="1:7">
      <c r="A137" s="13" t="s">
        <v>93</v>
      </c>
      <c r="B137" s="7" t="s">
        <v>129</v>
      </c>
      <c r="C137" s="6"/>
      <c r="D137" s="6"/>
      <c r="E137" s="6"/>
      <c r="F137" s="6"/>
      <c r="G137" s="19">
        <f t="shared" si="2"/>
        <v>0</v>
      </c>
    </row>
    <row r="138" spans="1:7">
      <c r="A138" s="9" t="s">
        <v>94</v>
      </c>
      <c r="B138" s="7" t="s">
        <v>129</v>
      </c>
      <c r="C138" s="6"/>
      <c r="D138" s="6"/>
      <c r="E138" s="6"/>
      <c r="F138" s="6"/>
      <c r="G138" s="19">
        <f t="shared" si="2"/>
        <v>0</v>
      </c>
    </row>
    <row r="139" spans="1:7">
      <c r="A139" s="9" t="s">
        <v>95</v>
      </c>
      <c r="B139" s="7" t="s">
        <v>129</v>
      </c>
      <c r="C139" s="6"/>
      <c r="D139" s="6"/>
      <c r="E139" s="6"/>
      <c r="F139" s="6"/>
      <c r="G139" s="19">
        <f t="shared" si="2"/>
        <v>0</v>
      </c>
    </row>
    <row r="140" spans="1:7">
      <c r="A140" s="9" t="s">
        <v>96</v>
      </c>
      <c r="B140" s="7" t="s">
        <v>128</v>
      </c>
      <c r="C140" s="6"/>
      <c r="D140" s="6"/>
      <c r="E140" s="6"/>
      <c r="F140" s="6"/>
      <c r="G140" s="19">
        <f t="shared" si="2"/>
        <v>0</v>
      </c>
    </row>
    <row r="141" spans="1:7">
      <c r="A141" s="9" t="s">
        <v>97</v>
      </c>
      <c r="B141" s="7" t="s">
        <v>129</v>
      </c>
      <c r="C141" s="6"/>
      <c r="D141" s="6"/>
      <c r="E141" s="6"/>
      <c r="F141" s="6"/>
      <c r="G141" s="19">
        <f t="shared" si="2"/>
        <v>0</v>
      </c>
    </row>
    <row r="142" spans="1:7">
      <c r="A142" s="9" t="s">
        <v>107</v>
      </c>
      <c r="B142" s="7" t="s">
        <v>131</v>
      </c>
      <c r="C142" s="6"/>
      <c r="D142" s="6"/>
      <c r="E142" s="6"/>
      <c r="F142" s="6"/>
      <c r="G142" s="19">
        <f t="shared" si="2"/>
        <v>0</v>
      </c>
    </row>
    <row r="143" spans="1:7">
      <c r="A143" s="9" t="s">
        <v>106</v>
      </c>
      <c r="B143" s="7" t="s">
        <v>131</v>
      </c>
      <c r="C143" s="6"/>
      <c r="D143" s="6"/>
      <c r="E143" s="6"/>
      <c r="F143" s="6"/>
      <c r="G143" s="19">
        <f t="shared" si="2"/>
        <v>0</v>
      </c>
    </row>
    <row r="144" spans="1:7">
      <c r="A144" s="14" t="s">
        <v>86</v>
      </c>
      <c r="B144" s="7" t="s">
        <v>129</v>
      </c>
      <c r="C144" s="6"/>
      <c r="D144" s="6"/>
      <c r="E144" s="6"/>
      <c r="F144" s="6"/>
      <c r="G144" s="19">
        <f t="shared" si="2"/>
        <v>0</v>
      </c>
    </row>
    <row r="145" spans="1:7">
      <c r="A145" s="9" t="s">
        <v>118</v>
      </c>
      <c r="B145" s="7" t="s">
        <v>129</v>
      </c>
      <c r="C145" s="6"/>
      <c r="D145" s="6"/>
      <c r="E145" s="6"/>
      <c r="F145" s="6"/>
      <c r="G145" s="19">
        <f t="shared" si="2"/>
        <v>0</v>
      </c>
    </row>
    <row r="146" spans="1:7">
      <c r="A146" s="9" t="s">
        <v>119</v>
      </c>
      <c r="B146" s="7" t="s">
        <v>129</v>
      </c>
      <c r="C146" s="6"/>
      <c r="D146" s="6"/>
      <c r="E146" s="6"/>
      <c r="F146" s="6"/>
      <c r="G146" s="19">
        <f t="shared" si="2"/>
        <v>0</v>
      </c>
    </row>
    <row r="147" spans="1:7">
      <c r="A147" s="9" t="s">
        <v>54</v>
      </c>
      <c r="B147" s="7" t="s">
        <v>129</v>
      </c>
      <c r="C147" s="6"/>
      <c r="D147" s="6"/>
      <c r="E147" s="6"/>
      <c r="F147" s="6"/>
      <c r="G147" s="19">
        <f t="shared" si="2"/>
        <v>0</v>
      </c>
    </row>
    <row r="148" spans="1:7">
      <c r="A148" s="9"/>
      <c r="B148" s="7"/>
      <c r="C148" s="6"/>
      <c r="D148" s="6"/>
      <c r="E148" s="6"/>
      <c r="F148" s="6"/>
      <c r="G148" s="19">
        <f t="shared" si="2"/>
        <v>0</v>
      </c>
    </row>
    <row r="149" spans="1:7">
      <c r="A149" s="9"/>
      <c r="B149" s="7"/>
      <c r="C149" s="6"/>
      <c r="D149" s="6"/>
      <c r="E149" s="6"/>
      <c r="F149" s="6"/>
      <c r="G149" s="19">
        <f t="shared" si="2"/>
        <v>0</v>
      </c>
    </row>
    <row r="150" spans="1:7">
      <c r="A150" s="9"/>
      <c r="B150" s="7"/>
      <c r="C150" s="6"/>
      <c r="D150" s="6"/>
      <c r="E150" s="6"/>
      <c r="F150" s="6"/>
      <c r="G150" s="19">
        <f t="shared" si="2"/>
        <v>0</v>
      </c>
    </row>
    <row r="151" spans="1:7">
      <c r="A151" s="9"/>
      <c r="B151" s="7"/>
      <c r="C151" s="6"/>
      <c r="D151" s="6"/>
      <c r="E151" s="6"/>
      <c r="F151" s="6"/>
      <c r="G151" s="19"/>
    </row>
    <row r="152" spans="1:7">
      <c r="B152" s="15" t="s">
        <v>115</v>
      </c>
      <c r="C152" s="15">
        <f>SUM(C4:C151)</f>
        <v>450</v>
      </c>
      <c r="D152" s="15">
        <f>SUM(D4:D151)</f>
        <v>0</v>
      </c>
      <c r="E152" s="20">
        <f>SUM(E4:E151)</f>
        <v>357.28312790046402</v>
      </c>
      <c r="F152" s="20">
        <f>SUM(F4:F151)</f>
        <v>1362.23</v>
      </c>
      <c r="G152" s="20">
        <f>SUM(G4:G151)</f>
        <v>12698.64</v>
      </c>
    </row>
    <row r="154" spans="1:7">
      <c r="B154" s="15" t="s">
        <v>114</v>
      </c>
      <c r="C154" s="21">
        <f>SUM(G4:G151)</f>
        <v>12698.64</v>
      </c>
    </row>
    <row r="158" spans="1:7">
      <c r="A158" s="3"/>
    </row>
    <row r="159" spans="1:7">
      <c r="A159" s="63" t="s">
        <v>102</v>
      </c>
      <c r="B159" s="64"/>
      <c r="C159" s="64"/>
      <c r="D159" s="64"/>
      <c r="E159" s="64"/>
      <c r="F159" s="64"/>
      <c r="G159" s="64"/>
    </row>
    <row r="160" spans="1:7">
      <c r="A160" s="60" t="s">
        <v>103</v>
      </c>
      <c r="B160" s="61"/>
      <c r="C160" s="61"/>
      <c r="D160" s="61"/>
      <c r="E160" s="61"/>
      <c r="F160" s="61"/>
      <c r="G160" s="62"/>
    </row>
    <row r="161" spans="1:7">
      <c r="A161" s="51" t="s">
        <v>108</v>
      </c>
      <c r="B161" s="52"/>
      <c r="C161" s="52"/>
      <c r="D161" s="52"/>
      <c r="E161" s="52"/>
      <c r="F161" s="52"/>
      <c r="G161" s="53"/>
    </row>
    <row r="162" spans="1:7">
      <c r="A162" s="51" t="s">
        <v>109</v>
      </c>
      <c r="B162" s="52"/>
      <c r="C162" s="52"/>
      <c r="D162" s="52"/>
      <c r="E162" s="52"/>
      <c r="F162" s="52"/>
      <c r="G162" s="53"/>
    </row>
    <row r="163" spans="1:7">
      <c r="A163" s="51" t="s">
        <v>123</v>
      </c>
      <c r="B163" s="52"/>
      <c r="C163" s="52"/>
      <c r="D163" s="52"/>
      <c r="E163" s="52"/>
      <c r="F163" s="52"/>
      <c r="G163" s="53"/>
    </row>
    <row r="164" spans="1:7">
      <c r="A164" s="51" t="s">
        <v>124</v>
      </c>
      <c r="B164" s="52"/>
      <c r="C164" s="52"/>
      <c r="D164" s="52"/>
      <c r="E164" s="52"/>
      <c r="F164" s="52"/>
      <c r="G164" s="53"/>
    </row>
    <row r="165" spans="1:7">
      <c r="A165" s="54" t="s">
        <v>110</v>
      </c>
      <c r="B165" s="55"/>
      <c r="C165" s="55"/>
      <c r="D165" s="55"/>
      <c r="E165" s="55"/>
      <c r="F165" s="55"/>
      <c r="G165" s="56"/>
    </row>
  </sheetData>
  <mergeCells count="8">
    <mergeCell ref="A164:G164"/>
    <mergeCell ref="A165:G165"/>
    <mergeCell ref="C1:G1"/>
    <mergeCell ref="A160:G160"/>
    <mergeCell ref="A161:G161"/>
    <mergeCell ref="A159:G159"/>
    <mergeCell ref="A162:G162"/>
    <mergeCell ref="A163:G163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3"/>
  <sheetViews>
    <sheetView zoomScale="85" workbookViewId="0">
      <pane xSplit="2" ySplit="8" topLeftCell="D72" activePane="bottomRight" state="frozen"/>
      <selection pane="topRight" activeCell="C1" sqref="C1"/>
      <selection pane="bottomLeft" activeCell="A9" sqref="A9"/>
      <selection pane="bottomRight" activeCell="A87" sqref="A87:XFD87"/>
    </sheetView>
  </sheetViews>
  <sheetFormatPr defaultRowHeight="12.75"/>
  <cols>
    <col min="1" max="1" width="48" bestFit="1" customWidth="1"/>
    <col min="2" max="3" width="22.28515625" customWidth="1"/>
    <col min="4" max="4" width="21.85546875" customWidth="1"/>
    <col min="5" max="5" width="22.28515625" customWidth="1"/>
    <col min="6" max="6" width="24.140625" customWidth="1"/>
    <col min="7" max="7" width="88.85546875" customWidth="1"/>
  </cols>
  <sheetData>
    <row r="1" spans="1:6" ht="13.5" thickBot="1">
      <c r="A1" s="5" t="str">
        <f>MSRP_spreadsheet!A1</f>
        <v>Component</v>
      </c>
      <c r="B1" s="57" t="str">
        <f>MSRP_spreadsheet!C1</f>
        <v>Per Item MSRP</v>
      </c>
      <c r="C1" s="58"/>
      <c r="D1" s="58"/>
      <c r="E1" s="58"/>
      <c r="F1" s="59"/>
    </row>
    <row r="2" spans="1:6" ht="46.5" customHeight="1" thickTop="1" thickBot="1">
      <c r="A2" s="18"/>
      <c r="B2" s="16" t="str">
        <f>MSRP_spreadsheet!C2</f>
        <v>Mfg. quote + 50%</v>
      </c>
      <c r="C2" s="16" t="str">
        <f>MSRP_spreadsheet!D2</f>
        <v>Whls. + 50%</v>
      </c>
      <c r="D2" s="16" t="str">
        <f>MSRP_spreadsheet!E2</f>
        <v>Retail cost of added component</v>
      </c>
      <c r="E2" s="16" t="str">
        <f>MSRP_spreadsheet!F2</f>
        <v>Retail of most expensive part +50% for substituted component</v>
      </c>
      <c r="F2" s="16" t="str">
        <f>MSRP_spreadsheet!G2</f>
        <v>Sled MSRP or Highest Value of modified components</v>
      </c>
    </row>
    <row r="3" spans="1:6" ht="13.5" thickTop="1">
      <c r="A3" s="2"/>
      <c r="B3" s="2"/>
      <c r="C3" s="2"/>
      <c r="D3" s="2"/>
      <c r="E3" s="2"/>
      <c r="F3" s="2"/>
    </row>
    <row r="4" spans="1:6">
      <c r="A4" s="1" t="str">
        <f>MSRP_spreadsheet!A4</f>
        <v>2017 model year base sled (reflects engine choice)</v>
      </c>
      <c r="B4" s="2"/>
      <c r="C4" s="2"/>
      <c r="D4" s="2"/>
      <c r="E4" s="2"/>
      <c r="F4" s="2"/>
    </row>
    <row r="5" spans="1:6">
      <c r="A5" s="2"/>
      <c r="B5" s="2"/>
      <c r="C5" s="2"/>
      <c r="D5" s="2"/>
      <c r="E5" s="2"/>
      <c r="F5" s="2"/>
    </row>
    <row r="6" spans="1:6">
      <c r="A6" s="1" t="str">
        <f>MSRP_spreadsheet!A6</f>
        <v>Factory options utilized on competition sled</v>
      </c>
      <c r="B6" s="2"/>
      <c r="C6" s="2"/>
      <c r="D6" s="2"/>
      <c r="E6" s="2"/>
      <c r="F6" s="2"/>
    </row>
    <row r="7" spans="1:6">
      <c r="A7" s="2" t="str">
        <f>MSRP_spreadsheet!A7</f>
        <v>tow hitch/rack</v>
      </c>
      <c r="B7" s="2"/>
      <c r="C7" s="2"/>
      <c r="D7" s="2"/>
      <c r="E7" s="2"/>
      <c r="F7" s="2"/>
    </row>
    <row r="8" spans="1:6">
      <c r="A8" s="2" t="str">
        <f>MSRP_spreadsheet!A8</f>
        <v>12 VDC outlet</v>
      </c>
      <c r="B8" s="2"/>
      <c r="C8" s="2"/>
      <c r="D8" s="2"/>
      <c r="E8" s="2"/>
      <c r="F8" s="2"/>
    </row>
    <row r="9" spans="1:6">
      <c r="A9" s="2" t="str">
        <f>MSRP_spreadsheet!A9</f>
        <v>handle bar hooks</v>
      </c>
      <c r="B9" s="2"/>
      <c r="C9" s="2"/>
      <c r="D9" s="2"/>
      <c r="E9" s="2"/>
      <c r="F9" s="2"/>
    </row>
    <row r="10" spans="1:6">
      <c r="A10" s="2" t="str">
        <f>MSRP_spreadsheet!A10</f>
        <v>mirrors</v>
      </c>
      <c r="B10" s="2"/>
      <c r="C10" s="2"/>
      <c r="D10" s="2"/>
      <c r="E10" s="2"/>
      <c r="F10" s="2"/>
    </row>
    <row r="11" spans="1:6">
      <c r="A11" s="2" t="str">
        <f>MSRP_spreadsheet!A11</f>
        <v>tachometer</v>
      </c>
      <c r="B11" s="2"/>
      <c r="C11" s="2"/>
      <c r="D11" s="2"/>
      <c r="E11" s="2"/>
      <c r="F11" s="2"/>
    </row>
    <row r="12" spans="1:6">
      <c r="A12" s="2" t="str">
        <f>MSRP_spreadsheet!A12</f>
        <v>electric start</v>
      </c>
      <c r="B12" s="2"/>
      <c r="C12" s="2"/>
      <c r="D12" s="2"/>
      <c r="E12" s="2"/>
      <c r="F12" s="2"/>
    </row>
    <row r="13" spans="1:6">
      <c r="A13" s="2" t="str">
        <f>MSRP_spreadsheet!A13</f>
        <v>reverse</v>
      </c>
      <c r="B13" s="2"/>
      <c r="C13" s="2"/>
      <c r="D13" s="2"/>
      <c r="E13" s="2"/>
      <c r="F13" s="2"/>
    </row>
    <row r="14" spans="1:6">
      <c r="A14" s="2" t="str">
        <f>MSRP_spreadsheet!A14</f>
        <v>shocks</v>
      </c>
      <c r="B14" s="2"/>
      <c r="C14" s="2"/>
      <c r="D14" s="2"/>
      <c r="E14" s="2"/>
      <c r="F14" s="2"/>
    </row>
    <row r="15" spans="1:6">
      <c r="A15" s="2" t="str">
        <f>MSRP_spreadsheet!A15</f>
        <v>other</v>
      </c>
      <c r="B15" s="2"/>
      <c r="C15" s="2"/>
      <c r="D15" s="2"/>
      <c r="E15" s="2"/>
      <c r="F15" s="2"/>
    </row>
    <row r="16" spans="1:6">
      <c r="A16" s="2"/>
      <c r="B16" s="2"/>
      <c r="C16" s="2"/>
      <c r="D16" s="2"/>
      <c r="E16" s="2"/>
      <c r="F16" s="2"/>
    </row>
    <row r="17" spans="1:6">
      <c r="A17" s="1" t="str">
        <f>MSRP_spreadsheet!A17</f>
        <v>Engine/Motor</v>
      </c>
      <c r="B17" s="2"/>
      <c r="C17" s="2"/>
      <c r="D17" s="2"/>
      <c r="E17" s="2"/>
      <c r="F17" s="2"/>
    </row>
    <row r="18" spans="1:6">
      <c r="A18" s="2" t="str">
        <f>MSRP_spreadsheet!A18</f>
        <v>spark-ignition/compression-ignition</v>
      </c>
      <c r="B18" s="2"/>
      <c r="C18" s="2"/>
      <c r="D18" s="2"/>
      <c r="E18" s="2"/>
      <c r="F18" s="2"/>
    </row>
    <row r="19" spans="1:6">
      <c r="A19" s="2" t="str">
        <f>MSRP_spreadsheet!A19</f>
        <v>internal parts coating</v>
      </c>
      <c r="B19" s="2"/>
      <c r="C19" s="2"/>
      <c r="D19" s="2"/>
      <c r="E19" s="2"/>
      <c r="F19" s="2"/>
    </row>
    <row r="20" spans="1:6">
      <c r="A20" s="2" t="str">
        <f>MSRP_spreadsheet!A20</f>
        <v>head</v>
      </c>
      <c r="B20" s="2"/>
      <c r="C20" s="2"/>
      <c r="D20" s="2"/>
      <c r="E20" s="2"/>
      <c r="F20" s="2"/>
    </row>
    <row r="21" spans="1:6">
      <c r="A21" s="2" t="str">
        <f>MSRP_spreadsheet!A21</f>
        <v>cylinder</v>
      </c>
      <c r="B21" s="2"/>
      <c r="C21" s="2"/>
      <c r="D21" s="2"/>
      <c r="E21" s="2"/>
      <c r="F21" s="2"/>
    </row>
    <row r="22" spans="1:6">
      <c r="A22" s="2" t="str">
        <f>MSRP_spreadsheet!A22</f>
        <v>pistons/rings/connecting rods</v>
      </c>
      <c r="B22" s="2"/>
      <c r="C22" s="2"/>
      <c r="D22" s="2"/>
      <c r="E22" s="2"/>
      <c r="F22" s="2"/>
    </row>
    <row r="23" spans="1:6">
      <c r="A23" s="2" t="str">
        <f>MSRP_spreadsheet!A23</f>
        <v>electric motor</v>
      </c>
      <c r="B23" s="2"/>
      <c r="C23" s="2"/>
      <c r="D23" s="2"/>
      <c r="E23" s="2"/>
      <c r="F23" s="2"/>
    </row>
    <row r="24" spans="1:6">
      <c r="A24" s="2" t="str">
        <f>MSRP_spreadsheet!A24</f>
        <v>auxiliary energy sources</v>
      </c>
      <c r="B24" s="2"/>
      <c r="C24" s="2"/>
      <c r="D24" s="2"/>
      <c r="E24" s="2"/>
      <c r="F24" s="2"/>
    </row>
    <row r="25" spans="1:6">
      <c r="A25" s="2" t="str">
        <f>MSRP_spreadsheet!A25</f>
        <v>fabrication</v>
      </c>
      <c r="B25" s="2"/>
      <c r="C25" s="2"/>
      <c r="D25" s="2"/>
      <c r="E25" s="2"/>
      <c r="F25" s="2"/>
    </row>
    <row r="26" spans="1:6">
      <c r="A26" s="2" t="str">
        <f>MSRP_spreadsheet!A26</f>
        <v>other</v>
      </c>
      <c r="B26" s="2"/>
      <c r="C26" s="2"/>
      <c r="D26" s="2"/>
      <c r="E26" s="2"/>
      <c r="F26" s="2"/>
    </row>
    <row r="27" spans="1:6">
      <c r="A27" s="2"/>
      <c r="B27" s="2"/>
      <c r="C27" s="2"/>
      <c r="D27" s="2"/>
      <c r="E27" s="2"/>
      <c r="F27" s="2"/>
    </row>
    <row r="28" spans="1:6">
      <c r="A28" s="1" t="str">
        <f>MSRP_spreadsheet!A28</f>
        <v>Air Management/Intake System</v>
      </c>
      <c r="B28" s="2"/>
      <c r="C28" s="2"/>
      <c r="D28" s="2"/>
      <c r="E28" s="2"/>
      <c r="F28" s="2"/>
    </row>
    <row r="29" spans="1:6">
      <c r="A29" s="2" t="str">
        <f>MSRP_spreadsheet!A29</f>
        <v>turbocharger</v>
      </c>
      <c r="B29" s="2"/>
      <c r="C29" s="2"/>
      <c r="D29" s="2"/>
      <c r="E29" s="2"/>
      <c r="F29" s="2"/>
    </row>
    <row r="30" spans="1:6">
      <c r="A30" s="2" t="str">
        <f>MSRP_spreadsheet!A30</f>
        <v>supercharger</v>
      </c>
      <c r="B30" s="2"/>
      <c r="C30" s="2"/>
      <c r="D30" s="2"/>
      <c r="E30" s="2"/>
      <c r="F30" s="2"/>
    </row>
    <row r="31" spans="1:6">
      <c r="A31" s="2" t="str">
        <f>MSRP_spreadsheet!A31</f>
        <v>turbocharger/supercharger plumbing</v>
      </c>
      <c r="B31" s="2"/>
      <c r="C31" s="2"/>
      <c r="D31" s="2"/>
      <c r="E31" s="2"/>
      <c r="F31" s="2"/>
    </row>
    <row r="32" spans="1:6">
      <c r="A32" s="2" t="str">
        <f>MSRP_spreadsheet!A32</f>
        <v>air box/air filter</v>
      </c>
      <c r="B32" s="2"/>
      <c r="C32" s="2"/>
      <c r="D32" s="2"/>
      <c r="E32" s="2"/>
      <c r="F32" s="2"/>
    </row>
    <row r="33" spans="1:7">
      <c r="A33" s="2" t="str">
        <f>MSRP_spreadsheet!A33</f>
        <v>intercooler</v>
      </c>
      <c r="B33" s="2"/>
      <c r="C33" s="2"/>
      <c r="D33" s="2"/>
      <c r="E33" s="2"/>
      <c r="F33" s="2"/>
    </row>
    <row r="34" spans="1:7">
      <c r="A34" s="2" t="str">
        <f>MSRP_spreadsheet!A34</f>
        <v>reed valve</v>
      </c>
      <c r="B34" s="2"/>
      <c r="C34" s="2"/>
      <c r="D34" s="2"/>
      <c r="E34" s="2"/>
      <c r="F34" s="2"/>
    </row>
    <row r="35" spans="1:7">
      <c r="A35" s="2" t="str">
        <f>MSRP_spreadsheet!A35</f>
        <v>rotary valve</v>
      </c>
      <c r="B35" s="2"/>
      <c r="C35" s="2"/>
      <c r="D35" s="2"/>
      <c r="E35" s="2"/>
      <c r="F35" s="2"/>
    </row>
    <row r="36" spans="1:7">
      <c r="A36" s="2" t="str">
        <f>MSRP_spreadsheet!A36</f>
        <v>boost bottle</v>
      </c>
      <c r="B36" s="2"/>
      <c r="C36" s="2"/>
      <c r="D36" s="2"/>
      <c r="E36" s="2"/>
      <c r="F36" s="2"/>
    </row>
    <row r="37" spans="1:7">
      <c r="A37" s="2" t="str">
        <f>MSRP_spreadsheet!A37</f>
        <v>fabrication</v>
      </c>
      <c r="B37" s="2"/>
      <c r="C37" s="2"/>
      <c r="D37" s="2"/>
      <c r="E37" s="2"/>
      <c r="F37" s="2"/>
    </row>
    <row r="38" spans="1:7">
      <c r="A38" s="2" t="str">
        <f>MSRP_spreadsheet!A38</f>
        <v>other</v>
      </c>
      <c r="B38" s="2"/>
      <c r="C38" s="2"/>
      <c r="D38" s="30">
        <f>3.6*4</f>
        <v>14.4</v>
      </c>
      <c r="E38" s="2"/>
      <c r="F38" s="2"/>
      <c r="G38" t="s">
        <v>145</v>
      </c>
    </row>
    <row r="39" spans="1:7">
      <c r="A39" s="2" t="s">
        <v>116</v>
      </c>
      <c r="B39" s="2"/>
      <c r="C39" s="2"/>
      <c r="D39" s="30">
        <f>5.61*8/12+2*3.38</f>
        <v>10.5</v>
      </c>
      <c r="E39" s="2"/>
      <c r="F39" s="2"/>
      <c r="G39" t="s">
        <v>147</v>
      </c>
    </row>
    <row r="40" spans="1:7">
      <c r="A40" s="2"/>
      <c r="B40" s="2"/>
      <c r="C40" s="2"/>
      <c r="D40" s="2"/>
      <c r="E40" s="2"/>
      <c r="F40" s="2"/>
    </row>
    <row r="41" spans="1:7">
      <c r="A41" s="1" t="str">
        <f>MSRP_spreadsheet!A40</f>
        <v>Fuel Management</v>
      </c>
      <c r="B41" s="2"/>
      <c r="C41" s="2"/>
      <c r="D41" s="2"/>
      <c r="E41" s="2"/>
      <c r="F41" s="2"/>
    </row>
    <row r="42" spans="1:7">
      <c r="A42" s="2" t="str">
        <f>MSRP_spreadsheet!A41</f>
        <v>fuel injector (PFI, SDI, DI)</v>
      </c>
      <c r="B42" s="2"/>
      <c r="C42" s="2"/>
      <c r="D42" s="2"/>
      <c r="E42" s="2"/>
      <c r="F42" s="2"/>
    </row>
    <row r="43" spans="1:7">
      <c r="A43" s="2" t="str">
        <f>MSRP_spreadsheet!A42</f>
        <v>throttle body</v>
      </c>
      <c r="B43" s="2"/>
      <c r="C43" s="2"/>
      <c r="D43" s="2"/>
      <c r="E43" s="2"/>
      <c r="F43" s="2"/>
    </row>
    <row r="44" spans="1:7">
      <c r="A44" s="2" t="str">
        <f>MSRP_spreadsheet!A43</f>
        <v>carburetor</v>
      </c>
      <c r="B44" s="2"/>
      <c r="C44" s="2"/>
      <c r="D44" s="2"/>
      <c r="E44" s="2"/>
      <c r="F44" s="2"/>
    </row>
    <row r="45" spans="1:7">
      <c r="A45" s="2" t="str">
        <f>MSRP_spreadsheet!A44</f>
        <v>fuel pump</v>
      </c>
      <c r="B45" s="2"/>
      <c r="C45" s="2"/>
      <c r="D45" s="2"/>
      <c r="E45" s="2"/>
      <c r="F45" s="2"/>
    </row>
    <row r="46" spans="1:7">
      <c r="A46" s="2" t="str">
        <f>MSRP_spreadsheet!A45</f>
        <v>fuel pressure regulator</v>
      </c>
      <c r="B46" s="2"/>
      <c r="C46" s="2"/>
      <c r="D46" s="2"/>
      <c r="E46" s="2"/>
      <c r="F46" s="2"/>
    </row>
    <row r="47" spans="1:7">
      <c r="A47" s="2" t="str">
        <f>MSRP_spreadsheet!A46</f>
        <v>fuel filter</v>
      </c>
      <c r="B47" s="2"/>
      <c r="C47" s="2"/>
      <c r="D47" s="2"/>
      <c r="E47" s="2"/>
      <c r="F47" s="2"/>
    </row>
    <row r="48" spans="1:7">
      <c r="A48" s="2" t="str">
        <f>MSRP_spreadsheet!A47</f>
        <v>fuel line</v>
      </c>
      <c r="B48" s="2"/>
      <c r="C48" s="2"/>
      <c r="D48" s="2"/>
      <c r="E48" s="2"/>
      <c r="F48" s="2"/>
    </row>
    <row r="49" spans="1:12">
      <c r="A49" s="2" t="str">
        <f>MSRP_spreadsheet!A48</f>
        <v>fabrication</v>
      </c>
      <c r="B49" s="2"/>
      <c r="C49" s="2"/>
      <c r="D49" s="2"/>
      <c r="E49" s="2"/>
      <c r="F49" s="2"/>
    </row>
    <row r="50" spans="1:12">
      <c r="A50" s="2" t="str">
        <f>MSRP_spreadsheet!A49</f>
        <v>other</v>
      </c>
      <c r="B50" s="2"/>
      <c r="C50" s="2"/>
      <c r="D50" s="2"/>
      <c r="E50" s="2"/>
      <c r="F50" s="2"/>
    </row>
    <row r="51" spans="1:12">
      <c r="A51" s="2"/>
      <c r="B51" s="2"/>
      <c r="C51" s="2"/>
      <c r="D51" s="2"/>
      <c r="E51" s="2"/>
      <c r="F51" s="2"/>
    </row>
    <row r="52" spans="1:12">
      <c r="A52" s="1" t="str">
        <f>MSRP_spreadsheet!A51</f>
        <v>Exhaust System</v>
      </c>
      <c r="B52" s="47"/>
      <c r="C52" s="2"/>
      <c r="D52" s="2"/>
      <c r="E52" s="30"/>
      <c r="F52" s="2"/>
    </row>
    <row r="53" spans="1:12" ht="25.5">
      <c r="A53" s="2" t="s">
        <v>148</v>
      </c>
      <c r="B53" s="2"/>
      <c r="C53" s="2"/>
      <c r="D53" s="30">
        <f>55*0.1/4.166+159*0.1/1</f>
        <v>17.220211233797407</v>
      </c>
      <c r="E53" s="2"/>
      <c r="F53" s="2"/>
      <c r="G53" s="37" t="s">
        <v>158</v>
      </c>
    </row>
    <row r="54" spans="1:12" ht="25.5">
      <c r="A54" s="34" t="s">
        <v>149</v>
      </c>
      <c r="B54" s="34"/>
      <c r="C54" s="34"/>
      <c r="D54" s="35">
        <f>77.76*5/9+63.27*4/12</f>
        <v>64.290000000000006</v>
      </c>
      <c r="E54" s="34"/>
      <c r="F54" s="34"/>
      <c r="G54" s="38" t="s">
        <v>150</v>
      </c>
    </row>
    <row r="55" spans="1:12" ht="25.5">
      <c r="A55" s="34" t="s">
        <v>151</v>
      </c>
      <c r="B55" s="34"/>
      <c r="C55" s="34"/>
      <c r="D55" s="35">
        <f>14.42*30/36+26.95*1/2+2.97*1/8</f>
        <v>25.862916666666667</v>
      </c>
      <c r="E55" s="34"/>
      <c r="F55" s="34"/>
      <c r="G55" s="38" t="s">
        <v>159</v>
      </c>
      <c r="H55" s="36"/>
      <c r="I55" s="36"/>
      <c r="J55" s="36"/>
      <c r="K55" s="36"/>
      <c r="L55" s="36"/>
    </row>
    <row r="56" spans="1:12">
      <c r="A56" s="34" t="s">
        <v>166</v>
      </c>
      <c r="B56" s="35">
        <f>5.5*50*1.5</f>
        <v>412.5</v>
      </c>
      <c r="C56" s="34"/>
      <c r="D56" s="34"/>
      <c r="E56" s="34"/>
      <c r="F56" s="34"/>
      <c r="G56" s="36" t="s">
        <v>162</v>
      </c>
      <c r="H56" s="36"/>
      <c r="I56" s="36"/>
      <c r="J56" s="36"/>
      <c r="K56" s="36"/>
      <c r="L56" s="36"/>
    </row>
    <row r="57" spans="1:12">
      <c r="A57" s="2" t="str">
        <f>MSRP_spreadsheet!A52</f>
        <v>muffler</v>
      </c>
      <c r="B57" s="2"/>
      <c r="C57" s="2"/>
      <c r="D57" s="2"/>
      <c r="E57" s="49">
        <f>649.99*1.5</f>
        <v>974.98500000000001</v>
      </c>
      <c r="F57" s="49">
        <f>E57-649.99</f>
        <v>324.995</v>
      </c>
      <c r="G57" s="48" t="s">
        <v>169</v>
      </c>
      <c r="H57" s="36"/>
      <c r="I57" s="36"/>
      <c r="J57" s="36"/>
      <c r="K57" s="36"/>
      <c r="L57" s="36"/>
    </row>
    <row r="58" spans="1:12">
      <c r="A58" s="2" t="str">
        <f>MSRP_spreadsheet!A54</f>
        <v>3-way exhaust catalyst</v>
      </c>
      <c r="B58" s="2"/>
      <c r="C58" s="2"/>
      <c r="E58" s="2"/>
      <c r="F58" s="2"/>
      <c r="G58" s="38" t="s">
        <v>164</v>
      </c>
    </row>
    <row r="59" spans="1:12">
      <c r="A59" s="2" t="s">
        <v>161</v>
      </c>
      <c r="B59" s="2"/>
      <c r="C59" s="2"/>
      <c r="D59" s="30">
        <f>77.67*2/8</f>
        <v>19.4175</v>
      </c>
      <c r="E59" s="2"/>
      <c r="F59" s="2"/>
      <c r="G59" s="38" t="s">
        <v>152</v>
      </c>
    </row>
    <row r="60" spans="1:12">
      <c r="A60" s="2" t="str">
        <f>MSRP_spreadsheet!A55</f>
        <v>diesel particulate filter</v>
      </c>
      <c r="B60" s="28"/>
      <c r="C60" s="2"/>
      <c r="D60" s="2"/>
      <c r="E60" s="2"/>
      <c r="F60" s="2"/>
    </row>
    <row r="61" spans="1:12">
      <c r="A61" s="34" t="str">
        <f>MSRP_spreadsheet!A56</f>
        <v>oxidation catalyst</v>
      </c>
      <c r="B61" s="39"/>
      <c r="C61" s="34"/>
      <c r="D61" s="34"/>
      <c r="E61" s="40"/>
      <c r="F61" s="34"/>
      <c r="G61" s="41"/>
      <c r="H61" s="36"/>
      <c r="I61" s="36"/>
      <c r="J61" s="36"/>
      <c r="K61" s="36"/>
      <c r="L61" s="36"/>
    </row>
    <row r="62" spans="1:12">
      <c r="A62" s="2" t="str">
        <f>MSRP_spreadsheet!A57</f>
        <v>muffler: Fabrication</v>
      </c>
      <c r="B62" s="2"/>
      <c r="C62" s="2"/>
      <c r="D62" s="2"/>
      <c r="E62" s="2"/>
      <c r="F62" s="2"/>
    </row>
    <row r="63" spans="1:12">
      <c r="A63" s="2" t="str">
        <f>MSRP_spreadsheet!A58</f>
        <v>air pump plumbing</v>
      </c>
      <c r="B63" s="2"/>
      <c r="C63" s="2"/>
      <c r="D63" s="2"/>
      <c r="E63" s="2"/>
      <c r="F63" s="2"/>
    </row>
    <row r="64" spans="1:12">
      <c r="A64" s="2" t="str">
        <f>MSRP_spreadsheet!A59</f>
        <v>heat management</v>
      </c>
      <c r="B64" s="2"/>
      <c r="C64" s="2"/>
      <c r="D64" s="2"/>
      <c r="E64" s="2"/>
      <c r="F64" s="2"/>
    </row>
    <row r="65" spans="1:12">
      <c r="A65" s="34" t="str">
        <f>MSRP_spreadsheet!A60</f>
        <v>fabrication</v>
      </c>
      <c r="B65" s="35">
        <f>30/60*50*1.5</f>
        <v>37.5</v>
      </c>
      <c r="C65" s="34"/>
      <c r="D65" s="34"/>
      <c r="E65" s="34"/>
      <c r="F65" s="34"/>
      <c r="G65" s="36" t="s">
        <v>163</v>
      </c>
      <c r="H65" s="36"/>
      <c r="I65" s="36"/>
      <c r="J65" s="36"/>
      <c r="K65" s="36"/>
      <c r="L65" s="36"/>
    </row>
    <row r="66" spans="1:12">
      <c r="A66" s="2" t="str">
        <f>MSRP_spreadsheet!A61</f>
        <v>other</v>
      </c>
      <c r="B66" s="2"/>
      <c r="C66" s="2"/>
      <c r="E66" s="30">
        <f>649.99*1.5</f>
        <v>974.98500000000001</v>
      </c>
      <c r="F66" s="30">
        <f>E66-649.99</f>
        <v>324.995</v>
      </c>
      <c r="G66" t="s">
        <v>157</v>
      </c>
    </row>
    <row r="67" spans="1:12">
      <c r="A67" s="2"/>
      <c r="B67" s="2"/>
      <c r="C67" s="2"/>
      <c r="D67" s="2"/>
      <c r="E67" s="2"/>
      <c r="F67" s="2"/>
    </row>
    <row r="68" spans="1:12">
      <c r="A68" s="1" t="str">
        <f>MSRP_spreadsheet!A63</f>
        <v>Front Suspension</v>
      </c>
      <c r="B68" s="2"/>
      <c r="C68" s="2"/>
      <c r="D68" s="2"/>
      <c r="E68" s="2"/>
      <c r="F68" s="2"/>
    </row>
    <row r="69" spans="1:12">
      <c r="A69" s="2" t="str">
        <f>MSRP_spreadsheet!A64</f>
        <v>skis</v>
      </c>
      <c r="B69" s="2"/>
      <c r="C69" s="2"/>
      <c r="D69" s="2"/>
      <c r="E69" s="25">
        <f>459*1.5</f>
        <v>688.5</v>
      </c>
      <c r="F69" s="25">
        <f>E69-433.94</f>
        <v>254.56</v>
      </c>
      <c r="G69" s="36" t="s">
        <v>153</v>
      </c>
    </row>
    <row r="70" spans="1:12">
      <c r="A70" s="2" t="str">
        <f>MSRP_spreadsheet!A74</f>
        <v>shocks</v>
      </c>
      <c r="B70" s="2"/>
      <c r="C70" s="2"/>
      <c r="D70" s="2"/>
      <c r="E70" s="2"/>
      <c r="F70" s="2"/>
    </row>
    <row r="71" spans="1:12">
      <c r="A71" s="2" t="str">
        <f>MSRP_spreadsheet!A66</f>
        <v>springs</v>
      </c>
      <c r="B71" s="2"/>
      <c r="C71" s="2"/>
      <c r="D71" s="2"/>
      <c r="E71" s="2"/>
      <c r="F71" s="2"/>
    </row>
    <row r="72" spans="1:12">
      <c r="A72" s="2" t="str">
        <f>MSRP_spreadsheet!A67</f>
        <v>trailing arms/A-arms</v>
      </c>
      <c r="B72" s="2"/>
      <c r="C72" s="2"/>
      <c r="D72" s="2"/>
      <c r="E72" s="2"/>
      <c r="F72" s="2"/>
    </row>
    <row r="73" spans="1:12">
      <c r="A73" s="2" t="str">
        <f>MSRP_spreadsheet!A68</f>
        <v>steering components</v>
      </c>
      <c r="B73" s="2"/>
      <c r="C73" s="2"/>
      <c r="D73" s="2"/>
      <c r="E73" s="2"/>
      <c r="F73" s="2"/>
    </row>
    <row r="74" spans="1:12">
      <c r="A74" s="2" t="str">
        <f>MSRP_spreadsheet!A69</f>
        <v>fabrication</v>
      </c>
      <c r="B74" s="2"/>
      <c r="C74" s="2"/>
      <c r="D74" s="2"/>
      <c r="E74" s="2"/>
      <c r="F74" s="2"/>
    </row>
    <row r="75" spans="1:12">
      <c r="A75" s="2" t="str">
        <f>MSRP_spreadsheet!A70</f>
        <v>other</v>
      </c>
      <c r="B75" s="2"/>
      <c r="C75" s="2"/>
      <c r="D75" s="2"/>
      <c r="E75" s="2"/>
      <c r="F75" s="2"/>
    </row>
    <row r="76" spans="1:12">
      <c r="A76" s="2"/>
      <c r="B76" s="2"/>
      <c r="C76" s="2"/>
      <c r="D76" s="2"/>
      <c r="E76" s="2"/>
      <c r="F76" s="2"/>
    </row>
    <row r="77" spans="1:12">
      <c r="A77" s="1" t="str">
        <f>MSRP_spreadsheet!A72</f>
        <v>Rear Suspension</v>
      </c>
      <c r="B77" s="2"/>
      <c r="C77" s="2"/>
      <c r="D77" s="2"/>
      <c r="E77" s="2"/>
      <c r="F77" s="2"/>
    </row>
    <row r="78" spans="1:12">
      <c r="A78" s="2" t="str">
        <f>MSRP_spreadsheet!A73</f>
        <v>wheels</v>
      </c>
      <c r="B78" s="2"/>
      <c r="C78" s="2"/>
      <c r="D78" s="2"/>
      <c r="E78" s="25">
        <f>171.77*1.5</f>
        <v>257.65500000000003</v>
      </c>
      <c r="F78" s="25">
        <f>E78-149.97</f>
        <v>107.68500000000003</v>
      </c>
      <c r="G78" t="s">
        <v>154</v>
      </c>
    </row>
    <row r="79" spans="1:12">
      <c r="A79" s="2" t="str">
        <f>MSRP_spreadsheet!A74</f>
        <v>shocks</v>
      </c>
      <c r="B79" s="2"/>
      <c r="C79" s="2"/>
      <c r="D79" s="2"/>
      <c r="E79" s="2"/>
      <c r="F79" s="2"/>
    </row>
    <row r="80" spans="1:12">
      <c r="A80" s="2" t="str">
        <f>MSRP_spreadsheet!A75</f>
        <v>springs</v>
      </c>
      <c r="B80" s="2"/>
      <c r="C80" s="2"/>
      <c r="D80" s="2"/>
      <c r="E80" s="2"/>
      <c r="F80" s="2"/>
    </row>
    <row r="81" spans="1:7">
      <c r="A81" s="2" t="str">
        <f>MSRP_spreadsheet!A76</f>
        <v>hyfax/sliders</v>
      </c>
      <c r="B81" s="2"/>
      <c r="C81" s="2"/>
      <c r="D81" s="2"/>
      <c r="E81" s="2"/>
      <c r="F81" s="2"/>
    </row>
    <row r="82" spans="1:7">
      <c r="A82" s="2" t="str">
        <f>MSRP_spreadsheet!A77</f>
        <v>mount points</v>
      </c>
      <c r="B82" s="2"/>
      <c r="C82" s="2"/>
      <c r="D82" s="2"/>
      <c r="E82" s="2"/>
      <c r="F82" s="2"/>
    </row>
    <row r="83" spans="1:7">
      <c r="A83" s="2" t="str">
        <f>MSRP_spreadsheet!A78</f>
        <v>fabrication</v>
      </c>
      <c r="B83" s="2"/>
      <c r="C83" s="2"/>
      <c r="D83" s="2"/>
      <c r="E83" s="2"/>
      <c r="F83" s="2"/>
    </row>
    <row r="84" spans="1:7">
      <c r="A84" s="2" t="str">
        <f>MSRP_spreadsheet!A79</f>
        <v>other</v>
      </c>
      <c r="B84" s="2"/>
      <c r="C84" s="2"/>
      <c r="D84" s="2"/>
      <c r="E84" s="2"/>
      <c r="F84" s="2"/>
    </row>
    <row r="85" spans="1:7">
      <c r="A85" s="2"/>
      <c r="B85" s="2"/>
      <c r="C85" s="2"/>
      <c r="D85" s="2"/>
      <c r="E85" s="2"/>
      <c r="F85" s="2"/>
    </row>
    <row r="86" spans="1:7">
      <c r="A86" s="1" t="str">
        <f>MSRP_spreadsheet!A81</f>
        <v>Drivetrain</v>
      </c>
      <c r="B86" s="2"/>
      <c r="C86" s="2"/>
      <c r="D86" s="2"/>
      <c r="E86" s="2"/>
      <c r="F86" s="2"/>
    </row>
    <row r="87" spans="1:7">
      <c r="A87" s="2" t="str">
        <f>MSRP_spreadsheet!A82</f>
        <v>track</v>
      </c>
      <c r="B87" s="2"/>
      <c r="C87" s="2"/>
      <c r="D87" s="2"/>
      <c r="E87" s="26">
        <f>699.99*1.5</f>
        <v>1049.9850000000001</v>
      </c>
      <c r="F87" s="27">
        <f>E87-699.99</f>
        <v>349.99500000000012</v>
      </c>
      <c r="G87" s="23" t="s">
        <v>142</v>
      </c>
    </row>
    <row r="88" spans="1:7">
      <c r="A88" s="2" t="str">
        <f>MSRP_spreadsheet!A83</f>
        <v>studs</v>
      </c>
      <c r="B88" s="2"/>
      <c r="C88" s="2"/>
      <c r="D88" s="2"/>
      <c r="E88" s="2"/>
      <c r="F88" s="2"/>
    </row>
    <row r="89" spans="1:7">
      <c r="A89" s="2" t="str">
        <f>MSRP_spreadsheet!A84</f>
        <v>driveshaft/drive sprockets</v>
      </c>
      <c r="B89" s="2"/>
      <c r="C89" s="2"/>
      <c r="D89" s="2"/>
      <c r="E89" s="2"/>
      <c r="F89" s="2"/>
    </row>
    <row r="90" spans="1:7">
      <c r="A90" s="2" t="str">
        <f>MSRP_spreadsheet!A85</f>
        <v>jackshaft</v>
      </c>
      <c r="B90" s="2"/>
      <c r="C90" s="2"/>
      <c r="D90" s="2"/>
      <c r="E90" s="2"/>
      <c r="F90" s="2"/>
    </row>
    <row r="91" spans="1:7">
      <c r="A91" s="2" t="str">
        <f>MSRP_spreadsheet!A86</f>
        <v>chaincase/gear box</v>
      </c>
      <c r="B91" s="2"/>
      <c r="C91" s="2"/>
      <c r="D91" s="2"/>
      <c r="E91" s="2"/>
      <c r="F91" s="2"/>
    </row>
    <row r="92" spans="1:7">
      <c r="A92" s="2" t="str">
        <f>MSRP_spreadsheet!A87</f>
        <v>drive clutch</v>
      </c>
      <c r="B92" s="2"/>
      <c r="C92" s="2"/>
      <c r="D92" s="2"/>
      <c r="E92" s="2"/>
      <c r="F92" s="2"/>
    </row>
    <row r="93" spans="1:7">
      <c r="A93" s="2" t="str">
        <f>MSRP_spreadsheet!A88</f>
        <v>driven clutch</v>
      </c>
      <c r="B93" s="2"/>
      <c r="C93" s="2"/>
      <c r="D93" s="2"/>
      <c r="E93" s="2"/>
      <c r="F93" s="2"/>
    </row>
    <row r="94" spans="1:7">
      <c r="A94" s="2" t="str">
        <f>MSRP_spreadsheet!A89</f>
        <v>drive belt</v>
      </c>
      <c r="B94" s="2"/>
      <c r="C94" s="2"/>
      <c r="D94" s="2"/>
      <c r="E94" s="2"/>
      <c r="F94" s="2"/>
    </row>
    <row r="95" spans="1:7">
      <c r="A95" s="2" t="str">
        <f>MSRP_spreadsheet!A90</f>
        <v>cvt guarding/cover</v>
      </c>
      <c r="B95" s="2"/>
      <c r="C95" s="2"/>
      <c r="D95" s="2"/>
      <c r="E95" s="2"/>
      <c r="F95" s="2"/>
    </row>
    <row r="96" spans="1:7">
      <c r="A96" s="2" t="str">
        <f>MSRP_spreadsheet!A91</f>
        <v>clutch adaptor</v>
      </c>
      <c r="B96" s="2"/>
      <c r="C96" s="2"/>
      <c r="D96" s="2"/>
      <c r="E96" s="2"/>
      <c r="F96" s="2"/>
    </row>
    <row r="97" spans="1:7">
      <c r="A97" s="2" t="str">
        <f>MSRP_spreadsheet!A92</f>
        <v>fabrication</v>
      </c>
      <c r="B97" s="2"/>
      <c r="C97" s="2"/>
      <c r="D97" s="2"/>
      <c r="E97" s="2"/>
      <c r="F97" s="2"/>
    </row>
    <row r="98" spans="1:7">
      <c r="A98" s="2" t="str">
        <f>MSRP_spreadsheet!A93</f>
        <v>other</v>
      </c>
      <c r="B98" s="2"/>
      <c r="C98" s="2"/>
      <c r="D98" s="2"/>
      <c r="E98" s="2"/>
      <c r="F98" s="2"/>
    </row>
    <row r="99" spans="1:7">
      <c r="A99" s="2"/>
      <c r="B99" s="2"/>
      <c r="C99" s="2"/>
      <c r="D99" s="2"/>
      <c r="E99" s="2"/>
      <c r="F99" s="2"/>
    </row>
    <row r="100" spans="1:7">
      <c r="A100" s="1" t="str">
        <f>MSRP_spreadsheet!A95</f>
        <v>Cooling System</v>
      </c>
      <c r="B100" s="2"/>
      <c r="C100" s="2"/>
      <c r="D100" s="2"/>
      <c r="E100" s="2"/>
      <c r="F100" s="2"/>
    </row>
    <row r="101" spans="1:7">
      <c r="A101" s="2" t="str">
        <f>MSRP_spreadsheet!A96</f>
        <v>radiator</v>
      </c>
      <c r="B101" s="2"/>
      <c r="C101" s="2"/>
      <c r="D101" s="2"/>
      <c r="E101" s="2"/>
      <c r="F101" s="2"/>
    </row>
    <row r="102" spans="1:7">
      <c r="A102" s="2" t="str">
        <f>MSRP_spreadsheet!A97</f>
        <v>coolant pump</v>
      </c>
      <c r="B102" s="2"/>
      <c r="C102" s="2"/>
      <c r="D102" s="2"/>
      <c r="E102" s="2"/>
      <c r="F102" s="2"/>
    </row>
    <row r="103" spans="1:7">
      <c r="A103" s="2" t="str">
        <f>MSRP_spreadsheet!A98</f>
        <v>fan</v>
      </c>
      <c r="B103" s="2"/>
      <c r="C103" s="2"/>
      <c r="D103" s="2"/>
      <c r="E103" s="2"/>
      <c r="F103" s="2"/>
    </row>
    <row r="104" spans="1:7">
      <c r="A104" s="2" t="str">
        <f>MSRP_spreadsheet!A99</f>
        <v>heat exchanger</v>
      </c>
      <c r="B104" s="2"/>
      <c r="C104" s="2"/>
      <c r="D104" s="2"/>
      <c r="E104" s="2"/>
      <c r="F104" s="2"/>
    </row>
    <row r="105" spans="1:7">
      <c r="A105" s="2" t="str">
        <f>MSRP_spreadsheet!A100</f>
        <v>thermostat</v>
      </c>
      <c r="B105" s="2"/>
      <c r="C105" s="2"/>
      <c r="D105" s="2"/>
      <c r="E105" s="2"/>
      <c r="F105" s="2"/>
    </row>
    <row r="106" spans="1:7">
      <c r="A106" s="2" t="str">
        <f>MSRP_spreadsheet!A101</f>
        <v>fabrication</v>
      </c>
      <c r="B106" s="2"/>
      <c r="C106" s="2"/>
      <c r="D106" s="2"/>
      <c r="E106" s="2"/>
      <c r="F106" s="2"/>
    </row>
    <row r="107" spans="1:7">
      <c r="A107" s="2" t="str">
        <f>MSRP_spreadsheet!A102</f>
        <v>other</v>
      </c>
      <c r="B107" s="2"/>
      <c r="C107" s="2"/>
      <c r="D107" s="2"/>
      <c r="E107" s="2"/>
      <c r="F107" s="2"/>
    </row>
    <row r="108" spans="1:7">
      <c r="A108" s="2"/>
      <c r="B108" s="2"/>
      <c r="C108" s="2"/>
      <c r="D108" s="2"/>
      <c r="E108" s="2"/>
      <c r="F108" s="2"/>
    </row>
    <row r="109" spans="1:7">
      <c r="A109" s="1" t="str">
        <f>MSRP_spreadsheet!A104</f>
        <v>Noise/Vibration/Harshness</v>
      </c>
      <c r="B109" s="2"/>
      <c r="C109" s="2"/>
      <c r="D109" s="2"/>
      <c r="E109" s="2"/>
      <c r="F109" s="2"/>
    </row>
    <row r="110" spans="1:7">
      <c r="A110" s="2" t="str">
        <f>MSRP_spreadsheet!A105</f>
        <v>skirting</v>
      </c>
      <c r="B110" s="2"/>
      <c r="C110" s="2"/>
      <c r="D110" s="2"/>
      <c r="E110" s="2"/>
      <c r="F110" s="2"/>
    </row>
    <row r="111" spans="1:7">
      <c r="A111" s="2" t="str">
        <f>MSRP_spreadsheet!A106</f>
        <v>hood lining</v>
      </c>
      <c r="B111" s="2"/>
      <c r="C111" s="2"/>
      <c r="D111" s="25"/>
      <c r="E111" s="2"/>
      <c r="F111" s="2"/>
      <c r="G111" s="23"/>
    </row>
    <row r="112" spans="1:7">
      <c r="A112" s="2" t="str">
        <f>MSRP_spreadsheet!A107</f>
        <v>tunnel lining</v>
      </c>
      <c r="B112" s="2"/>
      <c r="C112" s="2"/>
      <c r="D112" s="25">
        <f>108.9*10/30</f>
        <v>36.299999999999997</v>
      </c>
      <c r="E112" s="2"/>
      <c r="F112" s="2"/>
      <c r="G112" s="23" t="s">
        <v>133</v>
      </c>
    </row>
    <row r="113" spans="1:6">
      <c r="A113" s="2" t="str">
        <f>MSRP_spreadsheet!A108</f>
        <v>fiberglass packing</v>
      </c>
      <c r="B113" s="2"/>
      <c r="C113" s="2"/>
      <c r="D113" s="2"/>
      <c r="E113" s="2"/>
      <c r="F113" s="2"/>
    </row>
    <row r="114" spans="1:6">
      <c r="A114" s="2" t="str">
        <f>MSRP_spreadsheet!A109</f>
        <v>other</v>
      </c>
      <c r="B114" s="2"/>
      <c r="C114" s="2"/>
      <c r="D114" s="2"/>
      <c r="E114" s="2"/>
      <c r="F114" s="2"/>
    </row>
    <row r="115" spans="1:6">
      <c r="A115" s="2"/>
      <c r="B115" s="2"/>
      <c r="C115" s="2"/>
      <c r="D115" s="2"/>
      <c r="E115" s="2"/>
      <c r="F115" s="2"/>
    </row>
    <row r="116" spans="1:6">
      <c r="A116" s="1" t="str">
        <f>MSRP_spreadsheet!A111</f>
        <v>Chassis</v>
      </c>
      <c r="B116" s="2"/>
      <c r="C116" s="2"/>
      <c r="D116" s="2"/>
      <c r="E116" s="2"/>
      <c r="F116" s="2"/>
    </row>
    <row r="117" spans="1:6">
      <c r="A117" s="2" t="str">
        <f>MSRP_spreadsheet!A112</f>
        <v>bulkhead modification</v>
      </c>
      <c r="B117" s="2"/>
      <c r="C117" s="2"/>
      <c r="D117" s="2"/>
      <c r="E117" s="2"/>
      <c r="F117" s="2"/>
    </row>
    <row r="118" spans="1:6">
      <c r="A118" s="2" t="str">
        <f>MSRP_spreadsheet!A113</f>
        <v>tunnel modification</v>
      </c>
      <c r="B118" s="2"/>
      <c r="C118" s="2"/>
      <c r="D118" s="2"/>
      <c r="E118" s="2"/>
      <c r="F118" s="2"/>
    </row>
    <row r="119" spans="1:6">
      <c r="A119" s="2" t="str">
        <f>MSRP_spreadsheet!A114</f>
        <v>seat</v>
      </c>
      <c r="B119" s="2"/>
      <c r="C119" s="2"/>
      <c r="D119" s="2"/>
      <c r="E119" s="2"/>
      <c r="F119" s="2"/>
    </row>
    <row r="120" spans="1:6">
      <c r="A120" s="2" t="str">
        <f>MSRP_spreadsheet!A115</f>
        <v>hood</v>
      </c>
      <c r="B120" s="2"/>
      <c r="C120" s="2"/>
      <c r="D120" s="2"/>
      <c r="E120" s="2"/>
      <c r="F120" s="2"/>
    </row>
    <row r="121" spans="1:6">
      <c r="A121" s="2" t="str">
        <f>MSRP_spreadsheet!A116</f>
        <v>windshield</v>
      </c>
      <c r="B121" s="2"/>
      <c r="C121" s="2"/>
      <c r="D121" s="2"/>
      <c r="E121" s="2"/>
      <c r="F121" s="2"/>
    </row>
    <row r="122" spans="1:6">
      <c r="A122" s="2" t="str">
        <f>MSRP_spreadsheet!A117</f>
        <v>motor mount</v>
      </c>
      <c r="B122" s="2"/>
      <c r="C122" s="2"/>
      <c r="D122" s="2"/>
      <c r="E122" s="2"/>
      <c r="F122" s="2"/>
    </row>
    <row r="123" spans="1:6">
      <c r="A123" s="2" t="str">
        <f>MSRP_spreadsheet!A118</f>
        <v>fuel tank</v>
      </c>
      <c r="B123" s="2"/>
      <c r="C123" s="2"/>
      <c r="D123" s="2"/>
      <c r="E123" s="2"/>
      <c r="F123" s="2"/>
    </row>
    <row r="124" spans="1:6">
      <c r="A124" s="2" t="str">
        <f>MSRP_spreadsheet!A119</f>
        <v>battery box</v>
      </c>
      <c r="B124" s="2"/>
      <c r="C124" s="2"/>
      <c r="D124" s="2"/>
      <c r="E124" s="2"/>
      <c r="F124" s="2"/>
    </row>
    <row r="125" spans="1:6">
      <c r="A125" s="2" t="str">
        <f>MSRP_spreadsheet!A120</f>
        <v>handlebars/hooks/risers</v>
      </c>
      <c r="B125" s="2"/>
      <c r="C125" s="2"/>
      <c r="D125" s="2"/>
      <c r="E125" s="2"/>
      <c r="F125" s="2"/>
    </row>
    <row r="126" spans="1:6">
      <c r="A126" s="2" t="str">
        <f>MSRP_spreadsheet!A121</f>
        <v>hand guards</v>
      </c>
      <c r="B126" s="2"/>
      <c r="C126" s="2"/>
      <c r="D126" s="2"/>
      <c r="E126" s="2"/>
      <c r="F126" s="2"/>
    </row>
    <row r="127" spans="1:6">
      <c r="A127" s="2" t="str">
        <f>MSRP_spreadsheet!A122</f>
        <v>throttle</v>
      </c>
      <c r="B127" s="2"/>
      <c r="C127" s="2"/>
      <c r="D127" s="2"/>
      <c r="E127" s="2"/>
      <c r="F127" s="2"/>
    </row>
    <row r="128" spans="1:6">
      <c r="A128" s="2" t="str">
        <f>MSRP_spreadsheet!A123</f>
        <v>brake system</v>
      </c>
      <c r="B128" s="2"/>
      <c r="C128" s="2"/>
      <c r="D128" s="2"/>
      <c r="E128" s="2"/>
      <c r="F128" s="2"/>
    </row>
    <row r="129" spans="1:7">
      <c r="A129" s="2" t="str">
        <f>MSRP_spreadsheet!A124</f>
        <v>heated grips</v>
      </c>
      <c r="B129" s="2"/>
      <c r="C129" s="2"/>
      <c r="D129" s="2"/>
      <c r="E129" s="2"/>
      <c r="F129" s="2"/>
    </row>
    <row r="130" spans="1:7">
      <c r="A130" s="2" t="str">
        <f>MSRP_spreadsheet!A125</f>
        <v>fabrication</v>
      </c>
      <c r="B130" s="2"/>
      <c r="C130" s="2"/>
      <c r="D130" s="2"/>
      <c r="E130" s="2"/>
      <c r="F130" s="2"/>
    </row>
    <row r="131" spans="1:7">
      <c r="A131" s="2" t="str">
        <f>MSRP_spreadsheet!A126</f>
        <v>other</v>
      </c>
      <c r="B131" s="2"/>
      <c r="C131" s="2"/>
      <c r="D131" s="25">
        <f>3*1.74+6*4.75</f>
        <v>33.72</v>
      </c>
      <c r="E131" s="2"/>
      <c r="F131" s="2"/>
      <c r="G131" s="23" t="s">
        <v>165</v>
      </c>
    </row>
    <row r="132" spans="1:7">
      <c r="A132" s="2"/>
      <c r="B132" s="2"/>
      <c r="C132" s="2"/>
      <c r="D132" s="2"/>
      <c r="E132" s="2"/>
      <c r="F132" s="2"/>
    </row>
    <row r="133" spans="1:7">
      <c r="A133" s="1" t="str">
        <f>MSRP_spreadsheet!A128</f>
        <v>Electrical</v>
      </c>
      <c r="B133" s="2"/>
      <c r="C133" s="2"/>
      <c r="D133" s="2"/>
      <c r="E133" s="2"/>
      <c r="F133" s="2"/>
    </row>
    <row r="134" spans="1:7">
      <c r="A134" s="2" t="str">
        <f>MSRP_spreadsheet!A129</f>
        <v>battery(s)</v>
      </c>
      <c r="B134" s="2"/>
      <c r="C134" s="2"/>
      <c r="D134" s="2"/>
      <c r="E134" s="2"/>
      <c r="F134" s="2"/>
    </row>
    <row r="135" spans="1:7">
      <c r="A135" s="2" t="str">
        <f>MSRP_spreadsheet!A130</f>
        <v>switches</v>
      </c>
      <c r="B135" s="2"/>
      <c r="C135" s="2"/>
      <c r="D135" s="28" t="s">
        <v>127</v>
      </c>
      <c r="E135" s="2"/>
      <c r="F135" s="2"/>
    </row>
    <row r="136" spans="1:7">
      <c r="A136" s="2" t="str">
        <f>MSRP_spreadsheet!A131</f>
        <v>connectors</v>
      </c>
      <c r="B136" s="2"/>
      <c r="C136" s="2"/>
      <c r="D136" s="2"/>
      <c r="E136" s="2"/>
      <c r="F136" s="2"/>
    </row>
    <row r="137" spans="1:7">
      <c r="A137" s="2" t="str">
        <f>MSRP_spreadsheet!A132</f>
        <v>fuses</v>
      </c>
      <c r="B137" s="2"/>
      <c r="C137" s="2"/>
      <c r="D137" s="2"/>
      <c r="E137" s="2"/>
      <c r="F137" s="2"/>
    </row>
    <row r="138" spans="1:7">
      <c r="A138" s="2" t="str">
        <f>MSRP_spreadsheet!A133</f>
        <v>wire/cable</v>
      </c>
      <c r="B138" s="2"/>
      <c r="C138" s="2"/>
      <c r="D138" s="2"/>
      <c r="E138" s="2"/>
      <c r="F138" s="2"/>
    </row>
    <row r="139" spans="1:7">
      <c r="A139" s="2" t="str">
        <f>MSRP_spreadsheet!A134</f>
        <v>lighting</v>
      </c>
      <c r="B139" s="2"/>
      <c r="C139" s="2"/>
      <c r="D139" s="2"/>
      <c r="E139" s="2"/>
      <c r="F139" s="2"/>
    </row>
    <row r="140" spans="1:7">
      <c r="A140" s="2" t="str">
        <f>MSRP_spreadsheet!A135</f>
        <v>motor charger</v>
      </c>
      <c r="B140" s="2"/>
      <c r="C140" s="2"/>
      <c r="D140" s="2"/>
      <c r="E140" s="2"/>
      <c r="F140" s="2"/>
    </row>
    <row r="141" spans="1:7">
      <c r="A141" s="2" t="str">
        <f>MSRP_spreadsheet!A136</f>
        <v>contactor</v>
      </c>
      <c r="B141" s="2"/>
      <c r="C141" s="2"/>
      <c r="D141" s="2"/>
      <c r="E141" s="2"/>
      <c r="F141" s="2"/>
    </row>
    <row r="142" spans="1:7">
      <c r="A142" s="2" t="str">
        <f>MSRP_spreadsheet!A137</f>
        <v>motor controller</v>
      </c>
      <c r="B142" s="2"/>
      <c r="C142" s="2"/>
      <c r="D142" s="2"/>
      <c r="E142" s="2"/>
      <c r="F142" s="2"/>
    </row>
    <row r="143" spans="1:7">
      <c r="A143" s="2" t="str">
        <f>MSRP_spreadsheet!A138</f>
        <v>injector controller</v>
      </c>
      <c r="B143" s="2"/>
      <c r="C143" s="2"/>
      <c r="D143" s="2"/>
      <c r="E143" s="2"/>
      <c r="F143" s="2"/>
    </row>
    <row r="144" spans="1:7">
      <c r="A144" s="2" t="str">
        <f>MSRP_spreadsheet!A139</f>
        <v>boost controller</v>
      </c>
      <c r="B144" s="2"/>
      <c r="C144" s="2"/>
      <c r="D144" s="2"/>
      <c r="E144" s="2"/>
      <c r="F144" s="2"/>
    </row>
    <row r="145" spans="1:6">
      <c r="A145" s="2" t="str">
        <f>MSRP_spreadsheet!A140</f>
        <v>exhaust gas temperature (EGT) sensor</v>
      </c>
      <c r="B145" s="2"/>
      <c r="C145" s="2"/>
      <c r="D145" s="2"/>
      <c r="E145" s="2"/>
      <c r="F145" s="2"/>
    </row>
    <row r="146" spans="1:6">
      <c r="A146" s="2" t="str">
        <f>MSRP_spreadsheet!A141</f>
        <v>general sensor(s)</v>
      </c>
      <c r="B146" s="2"/>
      <c r="C146" s="2"/>
      <c r="D146" s="2"/>
      <c r="E146" s="2"/>
      <c r="F146" s="2"/>
    </row>
    <row r="147" spans="1:6">
      <c r="A147" s="2" t="str">
        <f>MSRP_spreadsheet!A142</f>
        <v>engine calibration hardware</v>
      </c>
      <c r="B147" s="2"/>
      <c r="C147" s="2"/>
      <c r="D147" s="2"/>
      <c r="E147" s="2"/>
      <c r="F147" s="2"/>
    </row>
    <row r="148" spans="1:6">
      <c r="A148" s="2" t="str">
        <f>MSRP_spreadsheet!A143</f>
        <v>engine calibration software</v>
      </c>
      <c r="B148" s="2"/>
      <c r="C148" s="2"/>
      <c r="D148" s="2"/>
      <c r="E148" s="2"/>
      <c r="F148" s="2"/>
    </row>
    <row r="149" spans="1:6">
      <c r="A149" s="2" t="str">
        <f>MSRP_spreadsheet!A144</f>
        <v>fabrication</v>
      </c>
      <c r="B149" s="2"/>
      <c r="C149" s="2"/>
      <c r="D149" s="2"/>
      <c r="E149" s="2"/>
      <c r="F149" s="2"/>
    </row>
    <row r="150" spans="1:6">
      <c r="A150" s="2" t="str">
        <f>MSRP_spreadsheet!A145</f>
        <v>pulley</v>
      </c>
      <c r="B150" s="2"/>
      <c r="C150" s="2"/>
      <c r="D150" s="2"/>
      <c r="E150" s="2"/>
      <c r="F150" s="2"/>
    </row>
    <row r="151" spans="1:6">
      <c r="A151" s="2"/>
      <c r="B151" s="2"/>
      <c r="C151" s="2"/>
      <c r="D151" s="2"/>
      <c r="E151" s="2"/>
      <c r="F151" s="2"/>
    </row>
    <row r="152" spans="1:6">
      <c r="A152" s="2"/>
      <c r="B152" s="2"/>
      <c r="C152" s="2"/>
      <c r="D152" s="2"/>
      <c r="E152" s="2"/>
      <c r="F152" s="2"/>
    </row>
    <row r="153" spans="1:6">
      <c r="A153" s="2"/>
      <c r="B153" s="2"/>
      <c r="C153" s="2"/>
      <c r="D153" s="2"/>
      <c r="E153" s="2"/>
      <c r="F153" s="2"/>
    </row>
  </sheetData>
  <mergeCells count="1">
    <mergeCell ref="B1:F1"/>
  </mergeCells>
  <phoneticPr fontId="4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85"/>
  <sheetViews>
    <sheetView topLeftCell="A370" zoomScale="55" zoomScaleNormal="55" workbookViewId="0">
      <selection activeCell="M582" sqref="M582:N582"/>
    </sheetView>
  </sheetViews>
  <sheetFormatPr defaultRowHeight="12.75"/>
  <sheetData>
    <row r="1" ht="12.75" customHeight="1"/>
    <row r="2" ht="26.25" customHeight="1"/>
    <row r="85" spans="2:2">
      <c r="B85" s="17" t="s">
        <v>120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Maas, Jason (maas6192@vandals.uidaho.edu)</cp:lastModifiedBy>
  <cp:lastPrinted>2008-01-25T00:54:40Z</cp:lastPrinted>
  <dcterms:created xsi:type="dcterms:W3CDTF">2007-09-19T17:02:49Z</dcterms:created>
  <dcterms:modified xsi:type="dcterms:W3CDTF">2017-02-21T03:57:35Z</dcterms:modified>
</cp:coreProperties>
</file>