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ngineering\SeniorDesign\- Group Folders\CSC\2016\Competition\MSRP\"/>
    </mc:Choice>
  </mc:AlternateContent>
  <bookViews>
    <workbookView xWindow="0" yWindow="0" windowWidth="24000" windowHeight="973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52511"/>
</workbook>
</file>

<file path=xl/calcChain.xml><?xml version="1.0" encoding="utf-8"?>
<calcChain xmlns="http://schemas.openxmlformats.org/spreadsheetml/2006/main">
  <c r="E75" i="2" l="1"/>
  <c r="E66" i="2"/>
  <c r="B62" i="2" l="1"/>
  <c r="D147" i="2" l="1"/>
  <c r="G146" i="1"/>
  <c r="G149" i="1"/>
  <c r="G148" i="1"/>
  <c r="G147" i="1"/>
  <c r="D39" i="2"/>
  <c r="D54" i="2"/>
  <c r="G132" i="1"/>
  <c r="G130" i="1"/>
  <c r="G131" i="1"/>
  <c r="G133" i="1"/>
  <c r="G113" i="1"/>
  <c r="G114" i="1"/>
  <c r="G115" i="1"/>
  <c r="G116" i="1"/>
  <c r="D128" i="2"/>
  <c r="D108" i="2"/>
  <c r="D109" i="2"/>
  <c r="G110" i="1"/>
  <c r="D38" i="2"/>
  <c r="G61" i="1" l="1"/>
  <c r="E55" i="2" l="1"/>
  <c r="E84" i="2"/>
  <c r="G54" i="1"/>
  <c r="B1" i="2" l="1"/>
  <c r="C2" i="2"/>
  <c r="D2" i="2"/>
  <c r="E2" i="2"/>
  <c r="F2" i="2"/>
  <c r="B2" i="2"/>
  <c r="A1" i="2"/>
  <c r="E150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5" i="1"/>
  <c r="G56" i="1"/>
  <c r="G57" i="1"/>
  <c r="G58" i="1"/>
  <c r="G59" i="1"/>
  <c r="G60" i="1"/>
  <c r="G62" i="1"/>
  <c r="G65" i="1"/>
  <c r="G66" i="1"/>
  <c r="G67" i="1"/>
  <c r="G68" i="1"/>
  <c r="G69" i="1"/>
  <c r="G70" i="1"/>
  <c r="G71" i="1"/>
  <c r="G74" i="1"/>
  <c r="G75" i="1"/>
  <c r="G76" i="1"/>
  <c r="G77" i="1"/>
  <c r="G78" i="1"/>
  <c r="G79" i="1"/>
  <c r="G80" i="1"/>
  <c r="G83" i="1"/>
  <c r="G84" i="1"/>
  <c r="G85" i="1"/>
  <c r="G86" i="1"/>
  <c r="G87" i="1"/>
  <c r="G88" i="1"/>
  <c r="G89" i="1"/>
  <c r="G90" i="1"/>
  <c r="G91" i="1"/>
  <c r="G92" i="1"/>
  <c r="G93" i="1"/>
  <c r="G94" i="1"/>
  <c r="G97" i="1"/>
  <c r="G98" i="1"/>
  <c r="G99" i="1"/>
  <c r="G100" i="1"/>
  <c r="G101" i="1"/>
  <c r="G102" i="1"/>
  <c r="G103" i="1"/>
  <c r="G106" i="1"/>
  <c r="G107" i="1"/>
  <c r="G108" i="1"/>
  <c r="G109" i="1"/>
  <c r="G117" i="1"/>
  <c r="G118" i="1"/>
  <c r="G119" i="1"/>
  <c r="G120" i="1"/>
  <c r="G121" i="1"/>
  <c r="G122" i="1"/>
  <c r="G123" i="1"/>
  <c r="G124" i="1"/>
  <c r="G125" i="1"/>
  <c r="G126" i="1"/>
  <c r="G127" i="1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1" i="2"/>
  <c r="A42" i="2"/>
  <c r="A43" i="2"/>
  <c r="A44" i="2"/>
  <c r="A45" i="2"/>
  <c r="A46" i="2"/>
  <c r="A47" i="2"/>
  <c r="A48" i="2"/>
  <c r="A49" i="2"/>
  <c r="A50" i="2"/>
  <c r="A52" i="2"/>
  <c r="A53" i="2"/>
  <c r="A54" i="2"/>
  <c r="A56" i="2"/>
  <c r="A57" i="2"/>
  <c r="A58" i="2"/>
  <c r="A59" i="2"/>
  <c r="A60" i="2"/>
  <c r="A61" i="2"/>
  <c r="A62" i="2"/>
  <c r="A63" i="2"/>
  <c r="A65" i="2"/>
  <c r="A66" i="2"/>
  <c r="A67" i="2"/>
  <c r="A68" i="2"/>
  <c r="A69" i="2"/>
  <c r="A70" i="2"/>
  <c r="A71" i="2"/>
  <c r="A72" i="2"/>
  <c r="A74" i="2"/>
  <c r="A75" i="2"/>
  <c r="A76" i="2"/>
  <c r="A77" i="2"/>
  <c r="A78" i="2"/>
  <c r="A79" i="2"/>
  <c r="A80" i="2"/>
  <c r="A81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7" i="2"/>
  <c r="A98" i="2"/>
  <c r="A99" i="2"/>
  <c r="A100" i="2"/>
  <c r="A101" i="2"/>
  <c r="A102" i="2"/>
  <c r="A103" i="2"/>
  <c r="A104" i="2"/>
  <c r="A106" i="2"/>
  <c r="A107" i="2"/>
  <c r="A108" i="2"/>
  <c r="A109" i="2"/>
  <c r="A110" i="2"/>
  <c r="A111" i="2"/>
  <c r="A118" i="2"/>
  <c r="A119" i="2"/>
  <c r="A120" i="2"/>
  <c r="A121" i="2"/>
  <c r="A122" i="2"/>
  <c r="A123" i="2"/>
  <c r="A124" i="2"/>
  <c r="A125" i="2"/>
  <c r="A126" i="2"/>
  <c r="A127" i="2"/>
  <c r="A128" i="2"/>
  <c r="A136" i="2"/>
  <c r="A137" i="2"/>
  <c r="A138" i="2"/>
  <c r="A139" i="2"/>
  <c r="A140" i="2"/>
  <c r="A141" i="2"/>
  <c r="A142" i="2"/>
  <c r="A143" i="2"/>
  <c r="A144" i="2"/>
  <c r="A145" i="2"/>
  <c r="A148" i="2"/>
  <c r="A149" i="2"/>
  <c r="F150" i="1"/>
  <c r="D150" i="1"/>
  <c r="C150" i="1"/>
  <c r="C152" i="1" l="1"/>
  <c r="G150" i="1"/>
</calcChain>
</file>

<file path=xl/sharedStrings.xml><?xml version="1.0" encoding="utf-8"?>
<sst xmlns="http://schemas.openxmlformats.org/spreadsheetml/2006/main" count="307" uniqueCount="170">
  <si>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</si>
  <si>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</si>
  <si>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</si>
  <si>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</si>
  <si>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</si>
  <si>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</si>
  <si>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</si>
  <si>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</si>
  <si>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</si>
  <si>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</si>
  <si>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</si>
  <si>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</si>
  <si>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</si>
  <si>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</si>
  <si>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</si>
  <si>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</si>
  <si>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</si>
  <si>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</si>
  <si>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</si>
  <si>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</si>
  <si>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</si>
  <si>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</si>
  <si>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</si>
  <si>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</si>
  <si>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</si>
  <si>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</si>
  <si>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</si>
  <si>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</si>
  <si>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</si>
  <si>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</si>
  <si>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</si>
  <si>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</si>
  <si>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</si>
  <si>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</si>
  <si>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</si>
  <si>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</si>
  <si>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</si>
  <si>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</si>
  <si>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</si>
  <si>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</si>
  <si>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</si>
  <si>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</si>
  <si>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</si>
  <si>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</si>
  <si>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 box</t>
  </si>
  <si>
    <t>hand guards</t>
  </si>
  <si>
    <t>throttle</t>
  </si>
  <si>
    <t>brake system</t>
  </si>
  <si>
    <t>Engine/Motor</t>
  </si>
  <si>
    <t>connectors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</si>
  <si>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</si>
  <si>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</si>
  <si>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</si>
  <si>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</si>
  <si>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</si>
  <si>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</si>
  <si>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</si>
  <si>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</si>
  <si>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</si>
  <si>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</si>
  <si>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</si>
  <si>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</si>
  <si>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</si>
  <si>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</si>
  <si>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</si>
  <si>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</si>
  <si>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</si>
  <si>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</si>
  <si>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</si>
  <si>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</si>
  <si>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</si>
  <si>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</si>
  <si>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</si>
  <si>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</si>
  <si>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</si>
  <si>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</si>
  <si>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</si>
  <si>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</si>
  <si>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</si>
  <si>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</si>
  <si>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</si>
  <si>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</si>
  <si>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</si>
  <si>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</si>
  <si>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</si>
  <si>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</si>
  <si>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</si>
  <si>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</si>
  <si>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</si>
  <si>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</si>
  <si>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</si>
  <si>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</si>
  <si>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</si>
  <si>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</si>
  <si>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</si>
  <si>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</si>
  <si>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</si>
  <si>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</si>
  <si>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</si>
  <si>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</si>
  <si>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</si>
  <si>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</si>
  <si>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</si>
  <si>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</si>
  <si>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</si>
  <si>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</si>
  <si>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</si>
  <si>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</si>
  <si>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</si>
  <si>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</si>
  <si>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</si>
  <si>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</si>
  <si>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</si>
  <si>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</si>
  <si>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</si>
  <si>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</si>
  <si>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model year base sled (reflects engine choice)</t>
  </si>
  <si>
    <t>2016 Skidoo MXZ-TNT</t>
  </si>
  <si>
    <t>N/A</t>
  </si>
  <si>
    <t>Stock</t>
  </si>
  <si>
    <t>800cc H.O. ETEC used but no value added as engine power output is equal to a 600cc H.O. ETEC</t>
  </si>
  <si>
    <t>similar</t>
  </si>
  <si>
    <t>GM style Flex Fuel sensor</t>
  </si>
  <si>
    <t>tuned pipe</t>
  </si>
  <si>
    <t xml:space="preserve">SLP </t>
  </si>
  <si>
    <t>Heraeus</t>
  </si>
  <si>
    <t>Big wheel kit</t>
  </si>
  <si>
    <t>128" Ice Attak</t>
  </si>
  <si>
    <t>Similar OEM</t>
  </si>
  <si>
    <t>Thunder Products (research-only)</t>
  </si>
  <si>
    <t>stock</t>
  </si>
  <si>
    <t>Noise damping material</t>
  </si>
  <si>
    <t>Only for research, not for production</t>
  </si>
  <si>
    <t>OEM: $489.94, Skis with loops, carbides, and saddle bracket Aftermarket: $ 459.00</t>
  </si>
  <si>
    <t>OEM: $ 599.99          Aftermarket: $549.00</t>
  </si>
  <si>
    <t>$ 899.99-599.99</t>
  </si>
  <si>
    <t>OEM: $649.99    Aftermarket without muffler: $719.95 - $299.95= $418</t>
  </si>
  <si>
    <t>$974.99 - $649.99</t>
  </si>
  <si>
    <t>$2.30 per square foot (PRF-S10-100) , 4 sqare feet were added</t>
  </si>
  <si>
    <t>Chassis</t>
  </si>
  <si>
    <t>10.7 square feet of sound material and $110.25 per gallon.  Coverage of 30 square feet per gallon</t>
  </si>
  <si>
    <t>12 square feet of sound material used (PAF-050-PRAF), $0.99 per square foot</t>
  </si>
  <si>
    <t>bulkhead modification</t>
  </si>
  <si>
    <t>tunnel modification</t>
  </si>
  <si>
    <t>seat</t>
  </si>
  <si>
    <t>hood</t>
  </si>
  <si>
    <t>Carbon fiber reproduction hood scoops and front end (Would be made of plastic and molded into factory hood for OEM production)</t>
  </si>
  <si>
    <t>Electrical</t>
  </si>
  <si>
    <t>battery(s)</t>
  </si>
  <si>
    <t>switches</t>
  </si>
  <si>
    <t>fuses</t>
  </si>
  <si>
    <t>wire/cable</t>
  </si>
  <si>
    <t>Sound material on the Primary airbox</t>
  </si>
  <si>
    <t>Sound material (EDPV0) 2.5 square feet used, $1.75 per square foot</t>
  </si>
  <si>
    <t>Pre-filter in airbox, Intake Helmholtz materials</t>
  </si>
  <si>
    <t>Similar</t>
  </si>
  <si>
    <t>Quarter wave Resonator fabrication</t>
  </si>
  <si>
    <t>1" diameter stainless steel pipe, 33" used, 19.15 for 36"</t>
  </si>
  <si>
    <t>8" of 4" PVC pipe tubing, 2 4" caps, 16.70 for 5' of PVC pipe, 5.44 for each cap</t>
  </si>
  <si>
    <t>microcontroller</t>
  </si>
  <si>
    <t>MAQR controller</t>
  </si>
  <si>
    <t>Stock for MAQR housing</t>
  </si>
  <si>
    <t>0.69 per pound of aluminum, 1.46 lbs used</t>
  </si>
  <si>
    <t>Tubes for MAQR</t>
  </si>
  <si>
    <t>Similar spring (research-only)</t>
  </si>
  <si>
    <t>15 minutes of tig welding, $50 per hour</t>
  </si>
  <si>
    <t>Miscellaneous Quarter wave components</t>
  </si>
  <si>
    <t>$734.91 - $489.94</t>
  </si>
  <si>
    <t>OEM: $149.97  Aftermarket: $157.52</t>
  </si>
  <si>
    <t>$ 236.28 - $ 149.97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</si>
</sst>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0"/>
      <color rgb="FF21212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7">
    <xf numFmtId="0" fontId="0" fillId="0" borderId="0" xfId="0"/>
    <xf numFmtId="0" fontId="2" fillId="0" borderId="1" xfId="0" applyFont="1" applyBorder="1"/>
    <xf numFmtId="0" fontId="0" fillId="0" borderId="1" xfId="0" applyBorder="1"/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44" fontId="3" fillId="0" borderId="1" xfId="2" applyFont="1" applyBorder="1" applyAlignment="1">
      <alignment horizontal="center" vertical="center"/>
    </xf>
    <xf numFmtId="44" fontId="2" fillId="0" borderId="0" xfId="2" applyFont="1" applyAlignment="1">
      <alignment horizontal="center"/>
    </xf>
    <xf numFmtId="44" fontId="2" fillId="0" borderId="1" xfId="2" applyFont="1" applyBorder="1" applyAlignment="1">
      <alignment horizontal="center"/>
    </xf>
    <xf numFmtId="0" fontId="0" fillId="3" borderId="0" xfId="0" applyFill="1"/>
    <xf numFmtId="0" fontId="3" fillId="3" borderId="1" xfId="0" applyFont="1" applyFill="1" applyBorder="1" applyAlignment="1">
      <alignment horizontal="center" vertical="center"/>
    </xf>
    <xf numFmtId="0" fontId="0" fillId="4" borderId="0" xfId="0" applyFill="1"/>
    <xf numFmtId="0" fontId="3" fillId="0" borderId="1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44" fontId="0" fillId="3" borderId="1" xfId="2" applyFont="1" applyFill="1" applyBorder="1"/>
    <xf numFmtId="44" fontId="0" fillId="0" borderId="1" xfId="2" applyFont="1" applyBorder="1"/>
    <xf numFmtId="8" fontId="0" fillId="0" borderId="1" xfId="0" applyNumberFormat="1" applyBorder="1" applyAlignment="1">
      <alignment horizontal="center"/>
    </xf>
    <xf numFmtId="44" fontId="3" fillId="3" borderId="1" xfId="2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8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44" fontId="3" fillId="0" borderId="16" xfId="2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44" fontId="3" fillId="0" borderId="2" xfId="2" applyFont="1" applyBorder="1" applyAlignment="1">
      <alignment horizontal="center" vertical="center"/>
    </xf>
    <xf numFmtId="8" fontId="3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3" fillId="0" borderId="0" xfId="0" applyFont="1"/>
    <xf numFmtId="0" fontId="3" fillId="0" borderId="2" xfId="0" applyFont="1" applyFill="1" applyBorder="1" applyAlignment="1">
      <alignment horizontal="center" vertical="center" wrapText="1"/>
    </xf>
    <xf numFmtId="8" fontId="3" fillId="0" borderId="2" xfId="0" applyNumberFormat="1" applyFont="1" applyFill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44" fontId="3" fillId="3" borderId="2" xfId="2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3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5" fillId="0" borderId="7" xfId="0" applyFont="1" applyBorder="1" applyAlignment="1">
      <alignment horizontal="left"/>
    </xf>
    <xf numFmtId="0" fontId="0" fillId="3" borderId="0" xfId="0" applyFill="1" applyAlignment="1">
      <alignment horizontal="left"/>
    </xf>
    <xf numFmtId="44" fontId="3" fillId="3" borderId="1" xfId="2" applyFont="1" applyFill="1" applyBorder="1" applyAlignment="1">
      <alignment horizontal="right" vertical="center"/>
    </xf>
    <xf numFmtId="44" fontId="3" fillId="0" borderId="1" xfId="2" quotePrefix="1" applyFont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44" fontId="8" fillId="0" borderId="0" xfId="2" applyFont="1" applyFill="1" applyAlignment="1">
      <alignment horizontal="right"/>
    </xf>
    <xf numFmtId="44" fontId="3" fillId="0" borderId="1" xfId="2" applyFont="1" applyFill="1" applyBorder="1" applyAlignment="1">
      <alignment horizontal="center" vertical="center"/>
    </xf>
    <xf numFmtId="0" fontId="0" fillId="0" borderId="0" xfId="0" applyFill="1"/>
    <xf numFmtId="0" fontId="4" fillId="0" borderId="4" xfId="0" applyFont="1" applyBorder="1" applyAlignment="1"/>
    <xf numFmtId="0" fontId="4" fillId="0" borderId="0" xfId="0" applyFont="1" applyBorder="1" applyAlignment="1"/>
    <xf numFmtId="0" fontId="4" fillId="0" borderId="5" xfId="0" applyFont="1" applyBorder="1" applyAlignment="1"/>
    <xf numFmtId="0" fontId="4" fillId="0" borderId="6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4" fillId="0" borderId="13" xfId="0" applyFont="1" applyBorder="1" applyAlignment="1"/>
    <xf numFmtId="0" fontId="4" fillId="0" borderId="14" xfId="0" applyFont="1" applyBorder="1" applyAlignment="1"/>
    <xf numFmtId="44" fontId="0" fillId="3" borderId="0" xfId="2" applyFont="1" applyFill="1"/>
    <xf numFmtId="44" fontId="0" fillId="0" borderId="2" xfId="2" applyFont="1" applyBorder="1"/>
    <xf numFmtId="44" fontId="3" fillId="0" borderId="1" xfId="2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219</xdr:row>
      <xdr:rowOff>114300</xdr:rowOff>
    </xdr:from>
    <xdr:to>
      <xdr:col>11</xdr:col>
      <xdr:colOff>80225</xdr:colOff>
      <xdr:row>234</xdr:row>
      <xdr:rowOff>92148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175450"/>
          <a:ext cx="6785825" cy="24067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191</xdr:row>
      <xdr:rowOff>13194</xdr:rowOff>
    </xdr:from>
    <xdr:to>
      <xdr:col>9</xdr:col>
      <xdr:colOff>600075</xdr:colOff>
      <xdr:row>218</xdr:row>
      <xdr:rowOff>45436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7540444"/>
          <a:ext cx="6076950" cy="4404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12</xdr:col>
      <xdr:colOff>280592</xdr:colOff>
      <xdr:row>191</xdr:row>
      <xdr:rowOff>5395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964775"/>
          <a:ext cx="7595792" cy="4567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38100</xdr:rowOff>
    </xdr:from>
    <xdr:to>
      <xdr:col>11</xdr:col>
      <xdr:colOff>177208</xdr:colOff>
      <xdr:row>140</xdr:row>
      <xdr:rowOff>84178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335625"/>
          <a:ext cx="6882808" cy="4418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85725</xdr:rowOff>
    </xdr:from>
    <xdr:to>
      <xdr:col>8</xdr:col>
      <xdr:colOff>288649</xdr:colOff>
      <xdr:row>56</xdr:row>
      <xdr:rowOff>41353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105400"/>
          <a:ext cx="5165449" cy="4003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38100</xdr:rowOff>
    </xdr:from>
    <xdr:to>
      <xdr:col>7</xdr:col>
      <xdr:colOff>247901</xdr:colOff>
      <xdr:row>93</xdr:row>
      <xdr:rowOff>67117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858625"/>
          <a:ext cx="4515101" cy="3267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25400</xdr:colOff>
      <xdr:row>30</xdr:row>
      <xdr:rowOff>67325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02200" cy="5020325"/>
        </a:xfrm>
        <a:prstGeom prst="rect">
          <a:avLst/>
        </a:prstGeom>
      </xdr:spPr>
    </xdr:pic>
    <xdr:clientData/>
  </xdr:twoCellAnchor>
  <xdr:twoCellAnchor>
    <xdr:from>
      <xdr:col>7</xdr:col>
      <xdr:colOff>393701</xdr:colOff>
      <xdr:row>28</xdr:row>
      <xdr:rowOff>12700</xdr:rowOff>
    </xdr:from>
    <xdr:to>
      <xdr:col>10</xdr:col>
      <xdr:colOff>12701</xdr:colOff>
      <xdr:row>30</xdr:row>
      <xdr:rowOff>127000</xdr:rowOff>
    </xdr:to>
    <xdr:sp macro="" textlink="">
      <xdr:nvSpPr>
        <xdr:cNvPr id="3" name="Left Arrow 2"/>
        <xdr:cNvSpPr/>
      </xdr:nvSpPr>
      <xdr:spPr>
        <a:xfrm>
          <a:off x="4660901" y="4635500"/>
          <a:ext cx="1447800" cy="44450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94</xdr:row>
      <xdr:rowOff>126779</xdr:rowOff>
    </xdr:from>
    <xdr:to>
      <xdr:col>11</xdr:col>
      <xdr:colOff>596900</xdr:colOff>
      <xdr:row>112</xdr:row>
      <xdr:rowOff>5773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5347729"/>
          <a:ext cx="7302500" cy="2793644"/>
        </a:xfrm>
        <a:prstGeom prst="rect">
          <a:avLst/>
        </a:prstGeom>
      </xdr:spPr>
    </xdr:pic>
    <xdr:clientData/>
  </xdr:twoCellAnchor>
  <xdr:twoCellAnchor>
    <xdr:from>
      <xdr:col>5</xdr:col>
      <xdr:colOff>291879</xdr:colOff>
      <xdr:row>49</xdr:row>
      <xdr:rowOff>118731</xdr:rowOff>
    </xdr:from>
    <xdr:to>
      <xdr:col>7</xdr:col>
      <xdr:colOff>520479</xdr:colOff>
      <xdr:row>52</xdr:row>
      <xdr:rowOff>66897</xdr:rowOff>
    </xdr:to>
    <xdr:sp macro="" textlink="">
      <xdr:nvSpPr>
        <xdr:cNvPr id="7" name="Left Arrow 6"/>
        <xdr:cNvSpPr/>
      </xdr:nvSpPr>
      <xdr:spPr>
        <a:xfrm>
          <a:off x="3339879" y="8053056"/>
          <a:ext cx="1447800" cy="433941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315</xdr:row>
      <xdr:rowOff>96874</xdr:rowOff>
    </xdr:from>
    <xdr:to>
      <xdr:col>10</xdr:col>
      <xdr:colOff>237333</xdr:colOff>
      <xdr:row>358</xdr:row>
      <xdr:rowOff>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7702824"/>
          <a:ext cx="6333333" cy="6866651"/>
        </a:xfrm>
        <a:prstGeom prst="rect">
          <a:avLst/>
        </a:prstGeom>
      </xdr:spPr>
    </xdr:pic>
    <xdr:clientData/>
  </xdr:twoCellAnchor>
  <xdr:twoCellAnchor>
    <xdr:from>
      <xdr:col>6</xdr:col>
      <xdr:colOff>444647</xdr:colOff>
      <xdr:row>77</xdr:row>
      <xdr:rowOff>74649</xdr:rowOff>
    </xdr:from>
    <xdr:to>
      <xdr:col>9</xdr:col>
      <xdr:colOff>63647</xdr:colOff>
      <xdr:row>80</xdr:row>
      <xdr:rowOff>23850</xdr:rowOff>
    </xdr:to>
    <xdr:sp macro="" textlink="">
      <xdr:nvSpPr>
        <xdr:cNvPr id="11" name="Left Arrow 10"/>
        <xdr:cNvSpPr/>
      </xdr:nvSpPr>
      <xdr:spPr>
        <a:xfrm>
          <a:off x="4102247" y="12542874"/>
          <a:ext cx="1447800" cy="43497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360</xdr:row>
      <xdr:rowOff>41202</xdr:rowOff>
    </xdr:from>
    <xdr:to>
      <xdr:col>12</xdr:col>
      <xdr:colOff>380038</xdr:colOff>
      <xdr:row>382</xdr:row>
      <xdr:rowOff>104240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933777"/>
          <a:ext cx="7695238" cy="3625388"/>
        </a:xfrm>
        <a:prstGeom prst="rect">
          <a:avLst/>
        </a:prstGeom>
      </xdr:spPr>
    </xdr:pic>
    <xdr:clientData/>
  </xdr:twoCellAnchor>
  <xdr:twoCellAnchor>
    <xdr:from>
      <xdr:col>12</xdr:col>
      <xdr:colOff>163994</xdr:colOff>
      <xdr:row>188</xdr:row>
      <xdr:rowOff>90193</xdr:rowOff>
    </xdr:from>
    <xdr:to>
      <xdr:col>14</xdr:col>
      <xdr:colOff>393036</xdr:colOff>
      <xdr:row>191</xdr:row>
      <xdr:rowOff>42568</xdr:rowOff>
    </xdr:to>
    <xdr:sp macro="" textlink="">
      <xdr:nvSpPr>
        <xdr:cNvPr id="17" name="Left Arrow 16"/>
        <xdr:cNvSpPr/>
      </xdr:nvSpPr>
      <xdr:spPr>
        <a:xfrm>
          <a:off x="7479194" y="27131668"/>
          <a:ext cx="1448242" cy="4381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264</xdr:row>
      <xdr:rowOff>6721</xdr:rowOff>
    </xdr:from>
    <xdr:to>
      <xdr:col>10</xdr:col>
      <xdr:colOff>192721</xdr:colOff>
      <xdr:row>292</xdr:row>
      <xdr:rowOff>5839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9354496"/>
          <a:ext cx="6288721" cy="45330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85318</xdr:rowOff>
    </xdr:from>
    <xdr:to>
      <xdr:col>11</xdr:col>
      <xdr:colOff>378023</xdr:colOff>
      <xdr:row>313</xdr:row>
      <xdr:rowOff>157309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3966993"/>
          <a:ext cx="7083623" cy="3472416"/>
        </a:xfrm>
        <a:prstGeom prst="rect">
          <a:avLst/>
        </a:prstGeom>
      </xdr:spPr>
    </xdr:pic>
    <xdr:clientData/>
  </xdr:twoCellAnchor>
  <xdr:twoCellAnchor>
    <xdr:from>
      <xdr:col>9</xdr:col>
      <xdr:colOff>539695</xdr:colOff>
      <xdr:row>216</xdr:row>
      <xdr:rowOff>69702</xdr:rowOff>
    </xdr:from>
    <xdr:to>
      <xdr:col>12</xdr:col>
      <xdr:colOff>158695</xdr:colOff>
      <xdr:row>219</xdr:row>
      <xdr:rowOff>18902</xdr:rowOff>
    </xdr:to>
    <xdr:sp macro="" textlink="">
      <xdr:nvSpPr>
        <xdr:cNvPr id="19" name="Left Arrow 18"/>
        <xdr:cNvSpPr/>
      </xdr:nvSpPr>
      <xdr:spPr>
        <a:xfrm>
          <a:off x="6026095" y="31645077"/>
          <a:ext cx="1447800" cy="434975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383</xdr:row>
      <xdr:rowOff>111199</xdr:rowOff>
    </xdr:from>
    <xdr:to>
      <xdr:col>12</xdr:col>
      <xdr:colOff>85725</xdr:colOff>
      <xdr:row>391</xdr:row>
      <xdr:rowOff>120724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8728049"/>
          <a:ext cx="7400925" cy="1304925"/>
        </a:xfrm>
        <a:prstGeom prst="rect">
          <a:avLst/>
        </a:prstGeom>
      </xdr:spPr>
    </xdr:pic>
    <xdr:clientData/>
  </xdr:twoCellAnchor>
  <xdr:twoCellAnchor>
    <xdr:from>
      <xdr:col>10</xdr:col>
      <xdr:colOff>333025</xdr:colOff>
      <xdr:row>222</xdr:row>
      <xdr:rowOff>70792</xdr:rowOff>
    </xdr:from>
    <xdr:to>
      <xdr:col>12</xdr:col>
      <xdr:colOff>561626</xdr:colOff>
      <xdr:row>225</xdr:row>
      <xdr:rowOff>23167</xdr:rowOff>
    </xdr:to>
    <xdr:sp macro="" textlink="">
      <xdr:nvSpPr>
        <xdr:cNvPr id="24" name="Left Arrow 23"/>
        <xdr:cNvSpPr/>
      </xdr:nvSpPr>
      <xdr:spPr>
        <a:xfrm>
          <a:off x="6429025" y="32617717"/>
          <a:ext cx="1447801" cy="4381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393</xdr:row>
      <xdr:rowOff>31030</xdr:rowOff>
    </xdr:from>
    <xdr:to>
      <xdr:col>12</xdr:col>
      <xdr:colOff>99060</xdr:colOff>
      <xdr:row>412</xdr:row>
      <xdr:rowOff>81830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0267130"/>
          <a:ext cx="7414260" cy="3127375"/>
        </a:xfrm>
        <a:prstGeom prst="rect">
          <a:avLst/>
        </a:prstGeom>
      </xdr:spPr>
    </xdr:pic>
    <xdr:clientData/>
  </xdr:twoCellAnchor>
  <xdr:twoCellAnchor>
    <xdr:from>
      <xdr:col>12</xdr:col>
      <xdr:colOff>80094</xdr:colOff>
      <xdr:row>250</xdr:row>
      <xdr:rowOff>69020</xdr:rowOff>
    </xdr:from>
    <xdr:to>
      <xdr:col>14</xdr:col>
      <xdr:colOff>308694</xdr:colOff>
      <xdr:row>253</xdr:row>
      <xdr:rowOff>24570</xdr:rowOff>
    </xdr:to>
    <xdr:sp macro="" textlink="">
      <xdr:nvSpPr>
        <xdr:cNvPr id="26" name="Left Arrow 25"/>
        <xdr:cNvSpPr/>
      </xdr:nvSpPr>
      <xdr:spPr>
        <a:xfrm>
          <a:off x="7389978" y="38113642"/>
          <a:ext cx="1446914" cy="453951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76200</xdr:colOff>
      <xdr:row>239</xdr:row>
      <xdr:rowOff>150055</xdr:rowOff>
    </xdr:from>
    <xdr:to>
      <xdr:col>15</xdr:col>
      <xdr:colOff>490137</xdr:colOff>
      <xdr:row>263</xdr:row>
      <xdr:rowOff>16237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35449705"/>
          <a:ext cx="9557937" cy="3752382"/>
        </a:xfrm>
        <a:prstGeom prst="rect">
          <a:avLst/>
        </a:prstGeom>
      </xdr:spPr>
    </xdr:pic>
    <xdr:clientData/>
  </xdr:twoCellAnchor>
  <xdr:twoCellAnchor>
    <xdr:from>
      <xdr:col>10</xdr:col>
      <xdr:colOff>441177</xdr:colOff>
      <xdr:row>98</xdr:row>
      <xdr:rowOff>140418</xdr:rowOff>
    </xdr:from>
    <xdr:to>
      <xdr:col>13</xdr:col>
      <xdr:colOff>60178</xdr:colOff>
      <xdr:row>101</xdr:row>
      <xdr:rowOff>95968</xdr:rowOff>
    </xdr:to>
    <xdr:sp macro="" textlink="">
      <xdr:nvSpPr>
        <xdr:cNvPr id="15" name="Left Arrow 14"/>
        <xdr:cNvSpPr/>
      </xdr:nvSpPr>
      <xdr:spPr>
        <a:xfrm>
          <a:off x="6537177" y="16009068"/>
          <a:ext cx="1447801" cy="441325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492143</xdr:colOff>
      <xdr:row>134</xdr:row>
      <xdr:rowOff>51520</xdr:rowOff>
    </xdr:from>
    <xdr:to>
      <xdr:col>13</xdr:col>
      <xdr:colOff>111144</xdr:colOff>
      <xdr:row>137</xdr:row>
      <xdr:rowOff>3895</xdr:rowOff>
    </xdr:to>
    <xdr:sp macro="" textlink="">
      <xdr:nvSpPr>
        <xdr:cNvPr id="28" name="Left Arrow 27"/>
        <xdr:cNvSpPr/>
      </xdr:nvSpPr>
      <xdr:spPr>
        <a:xfrm>
          <a:off x="6588143" y="21749470"/>
          <a:ext cx="1447801" cy="4381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81959</xdr:colOff>
      <xdr:row>288</xdr:row>
      <xdr:rowOff>107655</xdr:rowOff>
    </xdr:from>
    <xdr:to>
      <xdr:col>12</xdr:col>
      <xdr:colOff>310559</xdr:colOff>
      <xdr:row>291</xdr:row>
      <xdr:rowOff>55822</xdr:rowOff>
    </xdr:to>
    <xdr:sp macro="" textlink="">
      <xdr:nvSpPr>
        <xdr:cNvPr id="31" name="Left Arrow 30"/>
        <xdr:cNvSpPr/>
      </xdr:nvSpPr>
      <xdr:spPr>
        <a:xfrm>
          <a:off x="6177959" y="43341630"/>
          <a:ext cx="1447800" cy="433942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11</xdr:col>
      <xdr:colOff>132907</xdr:colOff>
      <xdr:row>312</xdr:row>
      <xdr:rowOff>5981</xdr:rowOff>
    </xdr:from>
    <xdr:to>
      <xdr:col>13</xdr:col>
      <xdr:colOff>361507</xdr:colOff>
      <xdr:row>314</xdr:row>
      <xdr:rowOff>116073</xdr:rowOff>
    </xdr:to>
    <xdr:sp macro="" textlink="">
      <xdr:nvSpPr>
        <xdr:cNvPr id="33" name="Left Arrow 32"/>
        <xdr:cNvSpPr/>
      </xdr:nvSpPr>
      <xdr:spPr>
        <a:xfrm>
          <a:off x="6838507" y="47126156"/>
          <a:ext cx="1447800" cy="433942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414</xdr:row>
      <xdr:rowOff>47625</xdr:rowOff>
    </xdr:from>
    <xdr:to>
      <xdr:col>13</xdr:col>
      <xdr:colOff>109530</xdr:colOff>
      <xdr:row>432</xdr:row>
      <xdr:rowOff>42379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3684150"/>
          <a:ext cx="8034330" cy="2909404"/>
        </a:xfrm>
        <a:prstGeom prst="rect">
          <a:avLst/>
        </a:prstGeom>
      </xdr:spPr>
    </xdr:pic>
    <xdr:clientData/>
  </xdr:twoCellAnchor>
  <xdr:twoCellAnchor>
    <xdr:from>
      <xdr:col>2</xdr:col>
      <xdr:colOff>483782</xdr:colOff>
      <xdr:row>355</xdr:row>
      <xdr:rowOff>40980</xdr:rowOff>
    </xdr:from>
    <xdr:to>
      <xdr:col>4</xdr:col>
      <xdr:colOff>439479</xdr:colOff>
      <xdr:row>357</xdr:row>
      <xdr:rowOff>139996</xdr:rowOff>
    </xdr:to>
    <xdr:sp macro="" textlink="">
      <xdr:nvSpPr>
        <xdr:cNvPr id="34" name="Left Arrow 33"/>
        <xdr:cNvSpPr/>
      </xdr:nvSpPr>
      <xdr:spPr>
        <a:xfrm>
          <a:off x="1702982" y="54123930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432</xdr:row>
      <xdr:rowOff>9525</xdr:rowOff>
    </xdr:from>
    <xdr:to>
      <xdr:col>9</xdr:col>
      <xdr:colOff>308063</xdr:colOff>
      <xdr:row>450</xdr:row>
      <xdr:rowOff>4279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66560700"/>
          <a:ext cx="5794463" cy="2909404"/>
        </a:xfrm>
        <a:prstGeom prst="rect">
          <a:avLst/>
        </a:prstGeom>
      </xdr:spPr>
    </xdr:pic>
    <xdr:clientData/>
  </xdr:twoCellAnchor>
  <xdr:twoCellAnchor>
    <xdr:from>
      <xdr:col>10</xdr:col>
      <xdr:colOff>575044</xdr:colOff>
      <xdr:row>367</xdr:row>
      <xdr:rowOff>159931</xdr:rowOff>
    </xdr:from>
    <xdr:to>
      <xdr:col>12</xdr:col>
      <xdr:colOff>530741</xdr:colOff>
      <xdr:row>370</xdr:row>
      <xdr:rowOff>97023</xdr:rowOff>
    </xdr:to>
    <xdr:sp macro="" textlink="">
      <xdr:nvSpPr>
        <xdr:cNvPr id="35" name="Left Arrow 34"/>
        <xdr:cNvSpPr/>
      </xdr:nvSpPr>
      <xdr:spPr>
        <a:xfrm>
          <a:off x="6671044" y="56185981"/>
          <a:ext cx="1174897" cy="422867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12</xdr:col>
      <xdr:colOff>71549</xdr:colOff>
      <xdr:row>390</xdr:row>
      <xdr:rowOff>17057</xdr:rowOff>
    </xdr:from>
    <xdr:to>
      <xdr:col>14</xdr:col>
      <xdr:colOff>27246</xdr:colOff>
      <xdr:row>392</xdr:row>
      <xdr:rowOff>116073</xdr:rowOff>
    </xdr:to>
    <xdr:sp macro="" textlink="">
      <xdr:nvSpPr>
        <xdr:cNvPr id="37" name="Left Arrow 36"/>
        <xdr:cNvSpPr/>
      </xdr:nvSpPr>
      <xdr:spPr>
        <a:xfrm>
          <a:off x="7386749" y="59767382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451</xdr:row>
      <xdr:rowOff>76200</xdr:rowOff>
    </xdr:from>
    <xdr:to>
      <xdr:col>8</xdr:col>
      <xdr:colOff>202934</xdr:colOff>
      <xdr:row>472</xdr:row>
      <xdr:rowOff>82630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69703950"/>
          <a:ext cx="5079734" cy="3406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142875</xdr:rowOff>
    </xdr:from>
    <xdr:to>
      <xdr:col>11</xdr:col>
      <xdr:colOff>129384</xdr:colOff>
      <xdr:row>497</xdr:row>
      <xdr:rowOff>85725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73332975"/>
          <a:ext cx="6834984" cy="3829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9525</xdr:rowOff>
    </xdr:from>
    <xdr:to>
      <xdr:col>11</xdr:col>
      <xdr:colOff>400050</xdr:colOff>
      <xdr:row>516</xdr:row>
      <xdr:rowOff>160587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77409675"/>
          <a:ext cx="7105650" cy="29037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104775</xdr:rowOff>
    </xdr:from>
    <xdr:to>
      <xdr:col>11</xdr:col>
      <xdr:colOff>143982</xdr:colOff>
      <xdr:row>70</xdr:row>
      <xdr:rowOff>52549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334500"/>
          <a:ext cx="6849582" cy="2052799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87</xdr:row>
      <xdr:rowOff>47625</xdr:rowOff>
    </xdr:from>
    <xdr:to>
      <xdr:col>8</xdr:col>
      <xdr:colOff>581025</xdr:colOff>
      <xdr:row>89</xdr:row>
      <xdr:rowOff>158751</xdr:rowOff>
    </xdr:to>
    <xdr:sp macro="" textlink="">
      <xdr:nvSpPr>
        <xdr:cNvPr id="61" name="Left Arrow 60"/>
        <xdr:cNvSpPr/>
      </xdr:nvSpPr>
      <xdr:spPr>
        <a:xfrm>
          <a:off x="4010025" y="14135100"/>
          <a:ext cx="1447800" cy="43497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6</xdr:col>
      <xdr:colOff>361950</xdr:colOff>
      <xdr:row>83</xdr:row>
      <xdr:rowOff>76200</xdr:rowOff>
    </xdr:from>
    <xdr:to>
      <xdr:col>8</xdr:col>
      <xdr:colOff>590550</xdr:colOff>
      <xdr:row>86</xdr:row>
      <xdr:rowOff>25401</xdr:rowOff>
    </xdr:to>
    <xdr:sp macro="" textlink="">
      <xdr:nvSpPr>
        <xdr:cNvPr id="62" name="Left Arrow 61"/>
        <xdr:cNvSpPr/>
      </xdr:nvSpPr>
      <xdr:spPr>
        <a:xfrm>
          <a:off x="4019550" y="13515975"/>
          <a:ext cx="1447800" cy="43497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61</xdr:row>
      <xdr:rowOff>0</xdr:rowOff>
    </xdr:from>
    <xdr:to>
      <xdr:col>12</xdr:col>
      <xdr:colOff>514350</xdr:colOff>
      <xdr:row>63</xdr:row>
      <xdr:rowOff>111126</xdr:rowOff>
    </xdr:to>
    <xdr:sp macro="" textlink="">
      <xdr:nvSpPr>
        <xdr:cNvPr id="63" name="Left Arrow 62"/>
        <xdr:cNvSpPr/>
      </xdr:nvSpPr>
      <xdr:spPr>
        <a:xfrm>
          <a:off x="6381750" y="9877425"/>
          <a:ext cx="1447800" cy="43497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15</xdr:col>
      <xdr:colOff>323850</xdr:colOff>
      <xdr:row>261</xdr:row>
      <xdr:rowOff>9525</xdr:rowOff>
    </xdr:from>
    <xdr:to>
      <xdr:col>17</xdr:col>
      <xdr:colOff>552451</xdr:colOff>
      <xdr:row>263</xdr:row>
      <xdr:rowOff>123825</xdr:rowOff>
    </xdr:to>
    <xdr:sp macro="" textlink="">
      <xdr:nvSpPr>
        <xdr:cNvPr id="66" name="Left Arrow 65"/>
        <xdr:cNvSpPr/>
      </xdr:nvSpPr>
      <xdr:spPr>
        <a:xfrm>
          <a:off x="9467850" y="38871525"/>
          <a:ext cx="1447801" cy="4381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12</xdr:col>
      <xdr:colOff>0</xdr:colOff>
      <xdr:row>410</xdr:row>
      <xdr:rowOff>95250</xdr:rowOff>
    </xdr:from>
    <xdr:to>
      <xdr:col>13</xdr:col>
      <xdr:colOff>565297</xdr:colOff>
      <xdr:row>413</xdr:row>
      <xdr:rowOff>32341</xdr:rowOff>
    </xdr:to>
    <xdr:sp macro="" textlink="">
      <xdr:nvSpPr>
        <xdr:cNvPr id="71" name="Left Arrow 70"/>
        <xdr:cNvSpPr/>
      </xdr:nvSpPr>
      <xdr:spPr>
        <a:xfrm>
          <a:off x="7315200" y="63084075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9</xdr:col>
      <xdr:colOff>590550</xdr:colOff>
      <xdr:row>427</xdr:row>
      <xdr:rowOff>152400</xdr:rowOff>
    </xdr:from>
    <xdr:to>
      <xdr:col>11</xdr:col>
      <xdr:colOff>546247</xdr:colOff>
      <xdr:row>430</xdr:row>
      <xdr:rowOff>89491</xdr:rowOff>
    </xdr:to>
    <xdr:sp macro="" textlink="">
      <xdr:nvSpPr>
        <xdr:cNvPr id="72" name="Left Arrow 71"/>
        <xdr:cNvSpPr/>
      </xdr:nvSpPr>
      <xdr:spPr>
        <a:xfrm>
          <a:off x="6076950" y="65893950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4</xdr:col>
      <xdr:colOff>304800</xdr:colOff>
      <xdr:row>446</xdr:row>
      <xdr:rowOff>133350</xdr:rowOff>
    </xdr:from>
    <xdr:to>
      <xdr:col>6</xdr:col>
      <xdr:colOff>260497</xdr:colOff>
      <xdr:row>449</xdr:row>
      <xdr:rowOff>70441</xdr:rowOff>
    </xdr:to>
    <xdr:sp macro="" textlink="">
      <xdr:nvSpPr>
        <xdr:cNvPr id="73" name="Left Arrow 72"/>
        <xdr:cNvSpPr/>
      </xdr:nvSpPr>
      <xdr:spPr>
        <a:xfrm>
          <a:off x="2743200" y="68951475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7</xdr:col>
      <xdr:colOff>57150</xdr:colOff>
      <xdr:row>468</xdr:row>
      <xdr:rowOff>123825</xdr:rowOff>
    </xdr:from>
    <xdr:to>
      <xdr:col>9</xdr:col>
      <xdr:colOff>12847</xdr:colOff>
      <xdr:row>471</xdr:row>
      <xdr:rowOff>60916</xdr:rowOff>
    </xdr:to>
    <xdr:sp macro="" textlink="">
      <xdr:nvSpPr>
        <xdr:cNvPr id="74" name="Left Arrow 73"/>
        <xdr:cNvSpPr/>
      </xdr:nvSpPr>
      <xdr:spPr>
        <a:xfrm>
          <a:off x="4324350" y="72504300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</xdr:col>
      <xdr:colOff>95250</xdr:colOff>
      <xdr:row>480</xdr:row>
      <xdr:rowOff>47625</xdr:rowOff>
    </xdr:from>
    <xdr:to>
      <xdr:col>3</xdr:col>
      <xdr:colOff>50947</xdr:colOff>
      <xdr:row>482</xdr:row>
      <xdr:rowOff>146641</xdr:rowOff>
    </xdr:to>
    <xdr:sp macro="" textlink="">
      <xdr:nvSpPr>
        <xdr:cNvPr id="75" name="Left Arrow 74"/>
        <xdr:cNvSpPr/>
      </xdr:nvSpPr>
      <xdr:spPr>
        <a:xfrm>
          <a:off x="704850" y="74371200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>
    <xdr:from>
      <xdr:col>10</xdr:col>
      <xdr:colOff>247650</xdr:colOff>
      <xdr:row>514</xdr:row>
      <xdr:rowOff>19050</xdr:rowOff>
    </xdr:from>
    <xdr:to>
      <xdr:col>12</xdr:col>
      <xdr:colOff>203347</xdr:colOff>
      <xdr:row>516</xdr:row>
      <xdr:rowOff>118066</xdr:rowOff>
    </xdr:to>
    <xdr:sp macro="" textlink="">
      <xdr:nvSpPr>
        <xdr:cNvPr id="76" name="Left Arrow 75"/>
        <xdr:cNvSpPr/>
      </xdr:nvSpPr>
      <xdr:spPr>
        <a:xfrm>
          <a:off x="6343650" y="79848075"/>
          <a:ext cx="1174897" cy="422866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 b="1"/>
        </a:p>
      </xdr:txBody>
    </xdr:sp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238125</xdr:colOff>
      <xdr:row>162</xdr:row>
      <xdr:rowOff>49146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22831425"/>
          <a:ext cx="8162925" cy="3449571"/>
        </a:xfrm>
        <a:prstGeom prst="rect">
          <a:avLst/>
        </a:prstGeom>
      </xdr:spPr>
    </xdr:pic>
    <xdr:clientData/>
  </xdr:twoCellAnchor>
  <xdr:twoCellAnchor>
    <xdr:from>
      <xdr:col>12</xdr:col>
      <xdr:colOff>581025</xdr:colOff>
      <xdr:row>149</xdr:row>
      <xdr:rowOff>19050</xdr:rowOff>
    </xdr:from>
    <xdr:to>
      <xdr:col>15</xdr:col>
      <xdr:colOff>200026</xdr:colOff>
      <xdr:row>151</xdr:row>
      <xdr:rowOff>133350</xdr:rowOff>
    </xdr:to>
    <xdr:sp macro="" textlink="">
      <xdr:nvSpPr>
        <xdr:cNvPr id="50" name="Left Arrow 49"/>
        <xdr:cNvSpPr/>
      </xdr:nvSpPr>
      <xdr:spPr>
        <a:xfrm>
          <a:off x="7896225" y="24145875"/>
          <a:ext cx="1447801" cy="438150"/>
        </a:xfrm>
        <a:prstGeom prst="leftArrow">
          <a:avLst/>
        </a:prstGeom>
        <a:solidFill>
          <a:schemeClr val="bg2">
            <a:lumMod val="7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tabSelected="1" zoomScaleNormal="100" workbookViewId="0">
      <pane xSplit="1" ySplit="2" topLeftCell="B105" activePane="bottomRight" state="frozen"/>
      <selection pane="topRight" activeCell="B1" sqref="B1"/>
      <selection pane="bottomLeft" activeCell="A3" sqref="A3"/>
      <selection pane="bottomRight" activeCell="F66" sqref="F66"/>
    </sheetView>
  </sheetViews>
  <sheetFormatPr defaultRowHeight="12.75"/>
  <cols>
    <col min="1" max="1" width="46.85546875" style="60" customWidth="1"/>
    <col min="2" max="2" width="33.85546875" style="46" customWidth="1"/>
    <col min="3" max="7" width="16.7109375" customWidth="1"/>
  </cols>
  <sheetData>
    <row r="1" spans="1:7" ht="13.5" thickBot="1">
      <c r="A1" s="47" t="s">
        <v>89</v>
      </c>
      <c r="B1" s="4" t="s">
        <v>53</v>
      </c>
      <c r="C1" s="76" t="s">
        <v>95</v>
      </c>
      <c r="D1" s="77"/>
      <c r="E1" s="77"/>
      <c r="F1" s="77"/>
      <c r="G1" s="78"/>
    </row>
    <row r="2" spans="1:7" ht="64.5" thickTop="1">
      <c r="A2" s="48"/>
      <c r="B2" s="45"/>
      <c r="C2" s="11" t="s">
        <v>90</v>
      </c>
      <c r="D2" s="11" t="s">
        <v>91</v>
      </c>
      <c r="E2" s="11" t="s">
        <v>112</v>
      </c>
      <c r="F2" s="11" t="s">
        <v>113</v>
      </c>
      <c r="G2" s="11" t="s">
        <v>108</v>
      </c>
    </row>
    <row r="3" spans="1:7">
      <c r="A3" s="49"/>
      <c r="B3" s="5"/>
      <c r="C3" s="14"/>
      <c r="D3" s="5"/>
      <c r="E3" s="5"/>
      <c r="F3" s="5"/>
      <c r="G3" s="5"/>
    </row>
    <row r="4" spans="1:7">
      <c r="A4" s="50" t="s">
        <v>116</v>
      </c>
      <c r="B4" s="6" t="s">
        <v>117</v>
      </c>
      <c r="C4" s="14"/>
      <c r="D4" s="5"/>
      <c r="E4" s="5"/>
      <c r="F4" s="5"/>
      <c r="G4" s="14">
        <v>10949</v>
      </c>
    </row>
    <row r="5" spans="1:7">
      <c r="A5" s="9"/>
      <c r="B5" s="6"/>
      <c r="C5" s="14"/>
      <c r="D5" s="5"/>
      <c r="E5" s="5"/>
      <c r="F5" s="7"/>
      <c r="G5" s="14"/>
    </row>
    <row r="6" spans="1:7">
      <c r="A6" s="51" t="s">
        <v>96</v>
      </c>
      <c r="B6" s="6"/>
      <c r="C6" s="14"/>
      <c r="D6" s="5"/>
      <c r="E6" s="5"/>
      <c r="F6" s="5"/>
      <c r="G6" s="14"/>
    </row>
    <row r="7" spans="1:7">
      <c r="A7" s="9" t="s">
        <v>54</v>
      </c>
      <c r="B7" s="6" t="s">
        <v>118</v>
      </c>
      <c r="C7" s="14"/>
      <c r="D7" s="5"/>
      <c r="E7" s="5"/>
      <c r="F7" s="5"/>
      <c r="G7" s="14">
        <f t="shared" ref="G7:G68" si="0">MAX(C7:F7)</f>
        <v>0</v>
      </c>
    </row>
    <row r="8" spans="1:7">
      <c r="A8" s="9" t="s">
        <v>55</v>
      </c>
      <c r="B8" s="6" t="s">
        <v>118</v>
      </c>
      <c r="C8" s="14"/>
      <c r="D8" s="5"/>
      <c r="E8" s="5"/>
      <c r="F8" s="5"/>
      <c r="G8" s="14">
        <f t="shared" si="0"/>
        <v>0</v>
      </c>
    </row>
    <row r="9" spans="1:7">
      <c r="A9" s="9" t="s">
        <v>56</v>
      </c>
      <c r="B9" s="6" t="s">
        <v>119</v>
      </c>
      <c r="C9" s="14"/>
      <c r="D9" s="5"/>
      <c r="E9" s="5"/>
      <c r="F9" s="5"/>
      <c r="G9" s="14">
        <f t="shared" si="0"/>
        <v>0</v>
      </c>
    </row>
    <row r="10" spans="1:7">
      <c r="A10" s="9" t="s">
        <v>57</v>
      </c>
      <c r="B10" s="6" t="s">
        <v>118</v>
      </c>
      <c r="C10" s="14"/>
      <c r="D10" s="5"/>
      <c r="E10" s="5"/>
      <c r="F10" s="5"/>
      <c r="G10" s="14">
        <f t="shared" si="0"/>
        <v>0</v>
      </c>
    </row>
    <row r="11" spans="1:7">
      <c r="A11" s="9" t="s">
        <v>58</v>
      </c>
      <c r="B11" s="6" t="s">
        <v>119</v>
      </c>
      <c r="C11" s="14"/>
      <c r="D11" s="5"/>
      <c r="E11" s="5"/>
      <c r="F11" s="5"/>
      <c r="G11" s="14">
        <f t="shared" si="0"/>
        <v>0</v>
      </c>
    </row>
    <row r="12" spans="1:7">
      <c r="A12" s="9" t="s">
        <v>59</v>
      </c>
      <c r="B12" s="6" t="s">
        <v>118</v>
      </c>
      <c r="C12" s="14"/>
      <c r="D12" s="5"/>
      <c r="E12" s="5"/>
      <c r="F12" s="5"/>
      <c r="G12" s="14">
        <f t="shared" si="0"/>
        <v>0</v>
      </c>
    </row>
    <row r="13" spans="1:7">
      <c r="A13" s="9" t="s">
        <v>80</v>
      </c>
      <c r="B13" s="6" t="s">
        <v>119</v>
      </c>
      <c r="C13" s="14"/>
      <c r="D13" s="5"/>
      <c r="E13" s="5"/>
      <c r="F13" s="5"/>
      <c r="G13" s="14">
        <f t="shared" si="0"/>
        <v>0</v>
      </c>
    </row>
    <row r="14" spans="1:7">
      <c r="A14" s="52" t="s">
        <v>20</v>
      </c>
      <c r="B14" s="6" t="s">
        <v>119</v>
      </c>
      <c r="C14" s="14"/>
      <c r="D14" s="5"/>
      <c r="E14" s="5"/>
      <c r="F14" s="5"/>
      <c r="G14" s="14">
        <f t="shared" si="0"/>
        <v>0</v>
      </c>
    </row>
    <row r="15" spans="1:7">
      <c r="A15" s="52" t="s">
        <v>107</v>
      </c>
      <c r="B15" s="6" t="s">
        <v>118</v>
      </c>
      <c r="C15" s="14"/>
      <c r="D15" s="5"/>
      <c r="E15" s="5"/>
      <c r="F15" s="5"/>
      <c r="G15" s="14">
        <f t="shared" si="0"/>
        <v>0</v>
      </c>
    </row>
    <row r="16" spans="1:7">
      <c r="A16" s="9"/>
      <c r="B16" s="6"/>
      <c r="C16" s="14"/>
      <c r="D16" s="5"/>
      <c r="E16" s="5"/>
      <c r="F16" s="5"/>
      <c r="G16" s="14"/>
    </row>
    <row r="17" spans="1:7">
      <c r="A17" s="51" t="s">
        <v>48</v>
      </c>
      <c r="B17" s="63" t="s">
        <v>120</v>
      </c>
      <c r="C17" s="82"/>
      <c r="D17" s="17"/>
      <c r="E17" s="18"/>
      <c r="F17" s="5"/>
      <c r="G17" s="14"/>
    </row>
    <row r="18" spans="1:7">
      <c r="A18" s="9" t="s">
        <v>52</v>
      </c>
      <c r="B18" s="6" t="s">
        <v>119</v>
      </c>
      <c r="C18" s="14"/>
      <c r="D18" s="5"/>
      <c r="E18" s="5"/>
      <c r="F18" s="5"/>
      <c r="G18" s="14">
        <f t="shared" si="0"/>
        <v>0</v>
      </c>
    </row>
    <row r="19" spans="1:7">
      <c r="A19" s="52" t="s">
        <v>28</v>
      </c>
      <c r="B19" s="6" t="s">
        <v>119</v>
      </c>
      <c r="C19" s="14"/>
      <c r="D19" s="5"/>
      <c r="E19" s="5"/>
      <c r="F19" s="5"/>
      <c r="G19" s="14">
        <f t="shared" si="0"/>
        <v>0</v>
      </c>
    </row>
    <row r="20" spans="1:7">
      <c r="A20" s="52" t="s">
        <v>102</v>
      </c>
      <c r="B20" s="6" t="s">
        <v>121</v>
      </c>
      <c r="C20" s="14"/>
      <c r="D20" s="5"/>
      <c r="E20" s="5"/>
      <c r="F20" s="5"/>
      <c r="G20" s="14">
        <f t="shared" si="0"/>
        <v>0</v>
      </c>
    </row>
    <row r="21" spans="1:7">
      <c r="A21" s="52" t="s">
        <v>103</v>
      </c>
      <c r="B21" s="6" t="s">
        <v>121</v>
      </c>
      <c r="C21" s="14"/>
      <c r="D21" s="5"/>
      <c r="E21" s="5"/>
      <c r="F21" s="5"/>
      <c r="G21" s="14">
        <f t="shared" si="0"/>
        <v>0</v>
      </c>
    </row>
    <row r="22" spans="1:7">
      <c r="A22" s="52" t="s">
        <v>34</v>
      </c>
      <c r="B22" s="6" t="s">
        <v>121</v>
      </c>
      <c r="C22" s="14"/>
      <c r="D22" s="5"/>
      <c r="E22" s="5"/>
      <c r="F22" s="5"/>
      <c r="G22" s="14">
        <f t="shared" si="0"/>
        <v>0</v>
      </c>
    </row>
    <row r="23" spans="1:7">
      <c r="A23" s="52" t="s">
        <v>33</v>
      </c>
      <c r="B23" s="6" t="s">
        <v>118</v>
      </c>
      <c r="C23" s="14"/>
      <c r="D23" s="5"/>
      <c r="E23" s="5"/>
      <c r="F23" s="5"/>
      <c r="G23" s="14">
        <f t="shared" si="0"/>
        <v>0</v>
      </c>
    </row>
    <row r="24" spans="1:7">
      <c r="A24" s="52" t="s">
        <v>92</v>
      </c>
      <c r="B24" s="6" t="s">
        <v>118</v>
      </c>
      <c r="C24" s="14"/>
      <c r="D24" s="5"/>
      <c r="E24" s="5"/>
      <c r="F24" s="5"/>
      <c r="G24" s="14">
        <f t="shared" si="0"/>
        <v>0</v>
      </c>
    </row>
    <row r="25" spans="1:7">
      <c r="A25" s="9" t="s">
        <v>79</v>
      </c>
      <c r="B25" s="6" t="s">
        <v>118</v>
      </c>
      <c r="C25" s="14"/>
      <c r="D25" s="5"/>
      <c r="E25" s="5"/>
      <c r="F25" s="5"/>
      <c r="G25" s="14">
        <f t="shared" si="0"/>
        <v>0</v>
      </c>
    </row>
    <row r="26" spans="1:7">
      <c r="A26" s="9" t="s">
        <v>107</v>
      </c>
      <c r="B26" s="6" t="s">
        <v>118</v>
      </c>
      <c r="C26" s="14"/>
      <c r="D26" s="5"/>
      <c r="E26" s="5"/>
      <c r="F26" s="5"/>
      <c r="G26" s="14">
        <f t="shared" si="0"/>
        <v>0</v>
      </c>
    </row>
    <row r="27" spans="1:7">
      <c r="A27" s="52"/>
      <c r="B27" s="6"/>
      <c r="C27" s="14"/>
      <c r="D27" s="5"/>
      <c r="E27" s="5"/>
      <c r="F27" s="5"/>
      <c r="G27" s="14"/>
    </row>
    <row r="28" spans="1:7">
      <c r="A28" s="51" t="s">
        <v>7</v>
      </c>
      <c r="B28" s="6"/>
      <c r="C28" s="14"/>
      <c r="D28" s="5"/>
      <c r="E28" s="5"/>
      <c r="F28" s="5"/>
      <c r="G28" s="14"/>
    </row>
    <row r="29" spans="1:7">
      <c r="A29" s="52" t="s">
        <v>51</v>
      </c>
      <c r="B29" s="6" t="s">
        <v>118</v>
      </c>
      <c r="C29" s="14"/>
      <c r="D29" s="5"/>
      <c r="E29" s="5"/>
      <c r="F29" s="5"/>
      <c r="G29" s="14">
        <f t="shared" si="0"/>
        <v>0</v>
      </c>
    </row>
    <row r="30" spans="1:7">
      <c r="A30" s="52" t="s">
        <v>36</v>
      </c>
      <c r="B30" s="6" t="s">
        <v>118</v>
      </c>
      <c r="C30" s="14"/>
      <c r="D30" s="5"/>
      <c r="E30" s="5"/>
      <c r="F30" s="5"/>
      <c r="G30" s="14">
        <f t="shared" si="0"/>
        <v>0</v>
      </c>
    </row>
    <row r="31" spans="1:7">
      <c r="A31" s="52" t="s">
        <v>104</v>
      </c>
      <c r="B31" s="6" t="s">
        <v>118</v>
      </c>
      <c r="C31" s="14"/>
      <c r="D31" s="5"/>
      <c r="E31" s="5"/>
      <c r="F31" s="5"/>
      <c r="G31" s="14">
        <f t="shared" si="0"/>
        <v>0</v>
      </c>
    </row>
    <row r="32" spans="1:7">
      <c r="A32" s="52" t="s">
        <v>37</v>
      </c>
      <c r="B32" s="6" t="s">
        <v>119</v>
      </c>
      <c r="C32" s="14"/>
      <c r="D32" s="5"/>
      <c r="E32" s="5"/>
      <c r="F32" s="5"/>
      <c r="G32" s="14">
        <f t="shared" si="0"/>
        <v>0</v>
      </c>
    </row>
    <row r="33" spans="1:7">
      <c r="A33" s="52" t="s">
        <v>74</v>
      </c>
      <c r="B33" s="6" t="s">
        <v>118</v>
      </c>
      <c r="C33" s="14"/>
      <c r="D33" s="5"/>
      <c r="E33" s="5"/>
      <c r="F33" s="5"/>
      <c r="G33" s="14">
        <f t="shared" si="0"/>
        <v>0</v>
      </c>
    </row>
    <row r="34" spans="1:7">
      <c r="A34" s="52" t="s">
        <v>73</v>
      </c>
      <c r="B34" s="21" t="s">
        <v>119</v>
      </c>
      <c r="C34" s="14"/>
      <c r="D34" s="5"/>
      <c r="E34" s="5"/>
      <c r="F34" s="5"/>
      <c r="G34" s="14">
        <f t="shared" si="0"/>
        <v>0</v>
      </c>
    </row>
    <row r="35" spans="1:7">
      <c r="A35" s="52" t="s">
        <v>72</v>
      </c>
      <c r="B35" s="6" t="s">
        <v>118</v>
      </c>
      <c r="C35" s="14"/>
      <c r="D35" s="5"/>
      <c r="E35" s="5"/>
      <c r="F35" s="5"/>
      <c r="G35" s="14">
        <f t="shared" si="0"/>
        <v>0</v>
      </c>
    </row>
    <row r="36" spans="1:7">
      <c r="A36" s="9" t="s">
        <v>60</v>
      </c>
      <c r="B36" s="6" t="s">
        <v>118</v>
      </c>
      <c r="C36" s="14"/>
      <c r="D36" s="5"/>
      <c r="E36" s="5"/>
      <c r="F36" s="5"/>
      <c r="G36" s="14">
        <f t="shared" si="0"/>
        <v>0</v>
      </c>
    </row>
    <row r="37" spans="1:7">
      <c r="A37" s="9" t="s">
        <v>79</v>
      </c>
      <c r="B37" s="6" t="s">
        <v>118</v>
      </c>
      <c r="C37" s="14"/>
      <c r="D37" s="5"/>
      <c r="E37" s="5"/>
      <c r="F37" s="5"/>
      <c r="G37" s="14">
        <f t="shared" si="0"/>
        <v>0</v>
      </c>
    </row>
    <row r="38" spans="1:7" s="17" customFormat="1" ht="25.5">
      <c r="A38" s="53" t="s">
        <v>107</v>
      </c>
      <c r="B38" s="21" t="s">
        <v>154</v>
      </c>
      <c r="C38" s="27"/>
      <c r="D38" s="18"/>
      <c r="E38" s="64">
        <v>22.31</v>
      </c>
      <c r="F38" s="18"/>
      <c r="G38" s="27">
        <f t="shared" si="0"/>
        <v>22.31</v>
      </c>
    </row>
    <row r="39" spans="1:7">
      <c r="A39" s="52"/>
      <c r="B39" s="6"/>
      <c r="C39" s="14"/>
      <c r="D39" s="5"/>
      <c r="E39" s="5"/>
      <c r="F39" s="5"/>
      <c r="G39" s="14"/>
    </row>
    <row r="40" spans="1:7">
      <c r="A40" s="51" t="s">
        <v>35</v>
      </c>
      <c r="B40" s="6"/>
      <c r="C40" s="14"/>
      <c r="D40" s="5"/>
      <c r="E40" s="5"/>
      <c r="F40" s="5"/>
      <c r="G40" s="14"/>
    </row>
    <row r="41" spans="1:7">
      <c r="A41" s="52" t="s">
        <v>71</v>
      </c>
      <c r="B41" s="6" t="s">
        <v>119</v>
      </c>
      <c r="C41" s="14"/>
      <c r="D41" s="5"/>
      <c r="E41" s="5"/>
      <c r="F41" s="5"/>
      <c r="G41" s="14">
        <f t="shared" si="0"/>
        <v>0</v>
      </c>
    </row>
    <row r="42" spans="1:7">
      <c r="A42" s="52" t="s">
        <v>70</v>
      </c>
      <c r="B42" s="6" t="s">
        <v>119</v>
      </c>
      <c r="C42" s="14"/>
      <c r="D42" s="5"/>
      <c r="E42" s="5"/>
      <c r="F42" s="5"/>
      <c r="G42" s="14">
        <f t="shared" si="0"/>
        <v>0</v>
      </c>
    </row>
    <row r="43" spans="1:7">
      <c r="A43" s="52" t="s">
        <v>69</v>
      </c>
      <c r="B43" s="6" t="s">
        <v>118</v>
      </c>
      <c r="C43" s="14"/>
      <c r="D43" s="5"/>
      <c r="E43" s="5"/>
      <c r="F43" s="5"/>
      <c r="G43" s="14">
        <f t="shared" si="0"/>
        <v>0</v>
      </c>
    </row>
    <row r="44" spans="1:7">
      <c r="A44" s="52" t="s">
        <v>68</v>
      </c>
      <c r="B44" s="6" t="s">
        <v>119</v>
      </c>
      <c r="C44" s="14"/>
      <c r="D44" s="5"/>
      <c r="E44" s="5"/>
      <c r="F44" s="5"/>
      <c r="G44" s="14">
        <f t="shared" si="0"/>
        <v>0</v>
      </c>
    </row>
    <row r="45" spans="1:7">
      <c r="A45" s="52" t="s">
        <v>67</v>
      </c>
      <c r="B45" s="6" t="s">
        <v>119</v>
      </c>
      <c r="C45" s="14"/>
      <c r="D45" s="5"/>
      <c r="E45" s="5"/>
      <c r="F45" s="5"/>
      <c r="G45" s="14">
        <f t="shared" si="0"/>
        <v>0</v>
      </c>
    </row>
    <row r="46" spans="1:7">
      <c r="A46" s="52" t="s">
        <v>66</v>
      </c>
      <c r="B46" s="6" t="s">
        <v>119</v>
      </c>
      <c r="C46" s="14"/>
      <c r="D46" s="5"/>
      <c r="E46" s="5"/>
      <c r="F46" s="5"/>
      <c r="G46" s="14">
        <f t="shared" si="0"/>
        <v>0</v>
      </c>
    </row>
    <row r="47" spans="1:7">
      <c r="A47" s="52" t="s">
        <v>65</v>
      </c>
      <c r="B47" s="6" t="s">
        <v>119</v>
      </c>
      <c r="C47" s="14"/>
      <c r="D47" s="5"/>
      <c r="E47" s="5"/>
      <c r="F47" s="5"/>
      <c r="G47" s="14">
        <f t="shared" si="0"/>
        <v>0</v>
      </c>
    </row>
    <row r="48" spans="1:7">
      <c r="A48" s="52" t="s">
        <v>79</v>
      </c>
      <c r="B48" s="6" t="s">
        <v>118</v>
      </c>
      <c r="C48" s="14"/>
      <c r="D48" s="5"/>
      <c r="E48" s="5"/>
      <c r="F48" s="5"/>
      <c r="G48" s="14">
        <f t="shared" si="0"/>
        <v>0</v>
      </c>
    </row>
    <row r="49" spans="1:7">
      <c r="A49" s="52" t="s">
        <v>107</v>
      </c>
      <c r="B49" s="6" t="s">
        <v>122</v>
      </c>
      <c r="C49" s="14"/>
      <c r="D49" s="5"/>
      <c r="E49" s="14">
        <v>81.11</v>
      </c>
      <c r="F49" s="5"/>
      <c r="G49" s="27">
        <f t="shared" si="0"/>
        <v>81.11</v>
      </c>
    </row>
    <row r="50" spans="1:7">
      <c r="A50" s="9"/>
      <c r="B50" s="6"/>
      <c r="C50" s="14"/>
      <c r="D50" s="5"/>
      <c r="E50" s="5"/>
      <c r="F50" s="5"/>
      <c r="G50" s="14"/>
    </row>
    <row r="51" spans="1:7">
      <c r="A51" s="51" t="s">
        <v>0</v>
      </c>
      <c r="B51" s="6"/>
      <c r="C51" s="14"/>
      <c r="D51" s="5"/>
      <c r="E51" s="5"/>
      <c r="F51" s="5"/>
      <c r="G51" s="14"/>
    </row>
    <row r="52" spans="1:7">
      <c r="A52" s="54" t="s">
        <v>3</v>
      </c>
      <c r="B52" s="31" t="s">
        <v>119</v>
      </c>
      <c r="C52" s="33"/>
      <c r="D52" s="32"/>
      <c r="E52" s="32"/>
      <c r="F52" s="32"/>
      <c r="G52" s="33">
        <f t="shared" si="0"/>
        <v>0</v>
      </c>
    </row>
    <row r="53" spans="1:7">
      <c r="A53" s="49" t="s">
        <v>38</v>
      </c>
      <c r="B53" s="23" t="s">
        <v>163</v>
      </c>
      <c r="C53" s="25"/>
      <c r="D53" s="2"/>
      <c r="E53" s="25">
        <v>17.55</v>
      </c>
      <c r="F53" s="2"/>
      <c r="G53" s="25">
        <f t="shared" si="0"/>
        <v>17.55</v>
      </c>
    </row>
    <row r="54" spans="1:7">
      <c r="A54" s="55" t="s">
        <v>123</v>
      </c>
      <c r="B54" s="34" t="s">
        <v>124</v>
      </c>
      <c r="C54" s="36"/>
      <c r="D54" s="35"/>
      <c r="E54" s="35"/>
      <c r="F54" s="36">
        <v>325</v>
      </c>
      <c r="G54" s="44">
        <f t="shared" si="0"/>
        <v>325</v>
      </c>
    </row>
    <row r="55" spans="1:7">
      <c r="A55" s="49" t="s">
        <v>15</v>
      </c>
      <c r="B55" s="23" t="s">
        <v>125</v>
      </c>
      <c r="C55" s="25"/>
      <c r="D55" s="2"/>
      <c r="E55" s="25">
        <v>84.05</v>
      </c>
      <c r="F55" s="2"/>
      <c r="G55" s="25">
        <f t="shared" si="0"/>
        <v>84.05</v>
      </c>
    </row>
    <row r="56" spans="1:7">
      <c r="A56" s="9" t="s">
        <v>16</v>
      </c>
      <c r="B56" s="6" t="s">
        <v>118</v>
      </c>
      <c r="C56" s="14"/>
      <c r="D56" s="5"/>
      <c r="E56" s="5"/>
      <c r="F56" s="5"/>
      <c r="G56" s="14">
        <f t="shared" si="0"/>
        <v>0</v>
      </c>
    </row>
    <row r="57" spans="1:7">
      <c r="A57" s="9" t="s">
        <v>17</v>
      </c>
      <c r="B57" s="6" t="s">
        <v>118</v>
      </c>
      <c r="C57" s="14"/>
      <c r="D57" s="5"/>
      <c r="E57" s="5"/>
      <c r="F57" s="5"/>
      <c r="G57" s="14">
        <f t="shared" si="0"/>
        <v>0</v>
      </c>
    </row>
    <row r="58" spans="1:7">
      <c r="A58" s="9" t="s">
        <v>18</v>
      </c>
      <c r="B58" s="6" t="s">
        <v>118</v>
      </c>
      <c r="C58" s="14"/>
      <c r="D58" s="5"/>
      <c r="E58" s="5"/>
      <c r="F58" s="5"/>
      <c r="G58" s="14">
        <f t="shared" si="0"/>
        <v>0</v>
      </c>
    </row>
    <row r="59" spans="1:7">
      <c r="A59" s="9" t="s">
        <v>9</v>
      </c>
      <c r="B59" s="6" t="s">
        <v>118</v>
      </c>
      <c r="C59" s="14"/>
      <c r="D59" s="5"/>
      <c r="E59" s="5"/>
      <c r="F59" s="5"/>
      <c r="G59" s="14">
        <f t="shared" si="0"/>
        <v>0</v>
      </c>
    </row>
    <row r="60" spans="1:7">
      <c r="A60" s="9" t="s">
        <v>39</v>
      </c>
      <c r="B60" s="6" t="s">
        <v>118</v>
      </c>
      <c r="C60" s="14"/>
      <c r="D60" s="5"/>
      <c r="E60" s="5"/>
      <c r="F60" s="5"/>
      <c r="G60" s="14">
        <f t="shared" si="0"/>
        <v>0</v>
      </c>
    </row>
    <row r="61" spans="1:7" s="69" customFormat="1" ht="14.25">
      <c r="A61" s="56" t="s">
        <v>79</v>
      </c>
      <c r="B61" s="30" t="s">
        <v>156</v>
      </c>
      <c r="C61" s="68">
        <v>18.75</v>
      </c>
      <c r="D61" s="66"/>
      <c r="E61" s="67"/>
      <c r="F61" s="66"/>
      <c r="G61" s="68">
        <f>MAX(C61:F61)</f>
        <v>18.75</v>
      </c>
    </row>
    <row r="62" spans="1:7" ht="25.5">
      <c r="A62" s="9" t="s">
        <v>107</v>
      </c>
      <c r="B62" s="6" t="s">
        <v>166</v>
      </c>
      <c r="C62" s="14"/>
      <c r="D62" s="5"/>
      <c r="E62" s="14">
        <v>25</v>
      </c>
      <c r="F62" s="5"/>
      <c r="G62" s="14">
        <f t="shared" si="0"/>
        <v>25</v>
      </c>
    </row>
    <row r="63" spans="1:7">
      <c r="A63" s="9"/>
      <c r="B63" s="6"/>
      <c r="C63" s="14"/>
      <c r="D63" s="5"/>
      <c r="E63" s="5"/>
      <c r="F63" s="5"/>
      <c r="G63" s="14"/>
    </row>
    <row r="64" spans="1:7">
      <c r="A64" s="51" t="s">
        <v>1</v>
      </c>
      <c r="B64" s="6"/>
      <c r="C64" s="14"/>
      <c r="D64" s="5"/>
      <c r="E64" s="5"/>
      <c r="F64" s="5"/>
      <c r="G64" s="14"/>
    </row>
    <row r="65" spans="1:7">
      <c r="A65" s="52" t="s">
        <v>19</v>
      </c>
      <c r="B65" s="6" t="s">
        <v>124</v>
      </c>
      <c r="C65" s="14"/>
      <c r="D65" s="5"/>
      <c r="E65" s="5"/>
      <c r="F65" s="14">
        <v>244.97</v>
      </c>
      <c r="G65" s="27">
        <f t="shared" si="0"/>
        <v>244.97</v>
      </c>
    </row>
    <row r="66" spans="1:7">
      <c r="A66" s="52" t="s">
        <v>20</v>
      </c>
      <c r="B66" s="6" t="s">
        <v>119</v>
      </c>
      <c r="C66" s="14"/>
      <c r="D66" s="5"/>
      <c r="E66" s="5"/>
      <c r="F66" s="5"/>
      <c r="G66" s="14">
        <f t="shared" si="0"/>
        <v>0</v>
      </c>
    </row>
    <row r="67" spans="1:7">
      <c r="A67" s="52" t="s">
        <v>21</v>
      </c>
      <c r="B67" s="6" t="s">
        <v>119</v>
      </c>
      <c r="C67" s="14"/>
      <c r="D67" s="5"/>
      <c r="E67" s="5"/>
      <c r="F67" s="5"/>
      <c r="G67" s="14">
        <f t="shared" si="0"/>
        <v>0</v>
      </c>
    </row>
    <row r="68" spans="1:7">
      <c r="A68" s="52" t="s">
        <v>22</v>
      </c>
      <c r="B68" s="6" t="s">
        <v>119</v>
      </c>
      <c r="C68" s="14"/>
      <c r="D68" s="5"/>
      <c r="E68" s="5"/>
      <c r="F68" s="5"/>
      <c r="G68" s="14">
        <f t="shared" si="0"/>
        <v>0</v>
      </c>
    </row>
    <row r="69" spans="1:7">
      <c r="A69" s="52" t="s">
        <v>75</v>
      </c>
      <c r="B69" s="6" t="s">
        <v>119</v>
      </c>
      <c r="C69" s="14"/>
      <c r="D69" s="5"/>
      <c r="E69" s="5"/>
      <c r="F69" s="5"/>
      <c r="G69" s="14">
        <f t="shared" ref="G69:G116" si="1">MAX(C69:F69)</f>
        <v>0</v>
      </c>
    </row>
    <row r="70" spans="1:7">
      <c r="A70" s="52" t="s">
        <v>79</v>
      </c>
      <c r="B70" s="6" t="s">
        <v>118</v>
      </c>
      <c r="C70" s="14"/>
      <c r="D70" s="5"/>
      <c r="E70" s="5"/>
      <c r="F70" s="5"/>
      <c r="G70" s="14">
        <f t="shared" si="1"/>
        <v>0</v>
      </c>
    </row>
    <row r="71" spans="1:7">
      <c r="A71" s="52" t="s">
        <v>107</v>
      </c>
      <c r="B71" s="6" t="s">
        <v>118</v>
      </c>
      <c r="C71" s="14"/>
      <c r="D71" s="5"/>
      <c r="E71" s="5"/>
      <c r="F71" s="5"/>
      <c r="G71" s="14">
        <f t="shared" si="1"/>
        <v>0</v>
      </c>
    </row>
    <row r="72" spans="1:7">
      <c r="A72" s="9"/>
      <c r="B72" s="6"/>
      <c r="C72" s="14"/>
      <c r="D72" s="5"/>
      <c r="E72" s="5"/>
      <c r="F72" s="5"/>
      <c r="G72" s="14"/>
    </row>
    <row r="73" spans="1:7">
      <c r="A73" s="51" t="s">
        <v>2</v>
      </c>
      <c r="B73" s="6"/>
      <c r="C73" s="14"/>
      <c r="D73" s="5"/>
      <c r="E73" s="5"/>
      <c r="F73" s="5"/>
      <c r="G73" s="14"/>
    </row>
    <row r="74" spans="1:7">
      <c r="A74" s="9" t="s">
        <v>23</v>
      </c>
      <c r="B74" s="6" t="s">
        <v>126</v>
      </c>
      <c r="C74" s="14"/>
      <c r="D74" s="5"/>
      <c r="E74" s="14"/>
      <c r="F74" s="14">
        <v>86.31</v>
      </c>
      <c r="G74" s="27">
        <f t="shared" si="1"/>
        <v>86.31</v>
      </c>
    </row>
    <row r="75" spans="1:7">
      <c r="A75" s="52" t="s">
        <v>20</v>
      </c>
      <c r="B75" s="6" t="s">
        <v>119</v>
      </c>
      <c r="C75" s="14"/>
      <c r="D75" s="5"/>
      <c r="E75" s="5"/>
      <c r="F75" s="5"/>
      <c r="G75" s="14">
        <f t="shared" si="1"/>
        <v>0</v>
      </c>
    </row>
    <row r="76" spans="1:7">
      <c r="A76" s="9" t="s">
        <v>21</v>
      </c>
      <c r="B76" s="6" t="s">
        <v>119</v>
      </c>
      <c r="C76" s="14"/>
      <c r="D76" s="5"/>
      <c r="E76" s="5"/>
      <c r="F76" s="5"/>
      <c r="G76" s="14">
        <f t="shared" si="1"/>
        <v>0</v>
      </c>
    </row>
    <row r="77" spans="1:7">
      <c r="A77" s="9" t="s">
        <v>24</v>
      </c>
      <c r="B77" s="6" t="s">
        <v>119</v>
      </c>
      <c r="C77" s="14"/>
      <c r="D77" s="5"/>
      <c r="E77" s="5"/>
      <c r="F77" s="5"/>
      <c r="G77" s="14">
        <f t="shared" si="1"/>
        <v>0</v>
      </c>
    </row>
    <row r="78" spans="1:7">
      <c r="A78" s="9" t="s">
        <v>25</v>
      </c>
      <c r="B78" s="6" t="s">
        <v>119</v>
      </c>
      <c r="C78" s="14"/>
      <c r="D78" s="5"/>
      <c r="E78" s="5"/>
      <c r="F78" s="5"/>
      <c r="G78" s="14">
        <f t="shared" si="1"/>
        <v>0</v>
      </c>
    </row>
    <row r="79" spans="1:7">
      <c r="A79" s="9" t="s">
        <v>79</v>
      </c>
      <c r="B79" s="6" t="s">
        <v>118</v>
      </c>
      <c r="C79" s="14"/>
      <c r="D79" s="5"/>
      <c r="E79" s="5"/>
      <c r="F79" s="5"/>
      <c r="G79" s="14">
        <f t="shared" si="1"/>
        <v>0</v>
      </c>
    </row>
    <row r="80" spans="1:7">
      <c r="A80" s="9" t="s">
        <v>107</v>
      </c>
      <c r="B80" s="6" t="s">
        <v>118</v>
      </c>
      <c r="C80" s="14"/>
      <c r="D80" s="5"/>
      <c r="E80" s="5"/>
      <c r="F80" s="5"/>
      <c r="G80" s="14">
        <f t="shared" si="1"/>
        <v>0</v>
      </c>
    </row>
    <row r="81" spans="1:7">
      <c r="A81" s="9"/>
      <c r="B81" s="6"/>
      <c r="C81" s="14"/>
      <c r="D81" s="5"/>
      <c r="E81" s="5"/>
      <c r="F81" s="5"/>
      <c r="G81" s="14"/>
    </row>
    <row r="82" spans="1:7">
      <c r="A82" s="51" t="s">
        <v>4</v>
      </c>
      <c r="B82" s="6"/>
      <c r="C82" s="14"/>
      <c r="D82" s="5"/>
      <c r="E82" s="5"/>
      <c r="F82" s="5"/>
      <c r="G82" s="14"/>
    </row>
    <row r="83" spans="1:7">
      <c r="A83" s="9" t="s">
        <v>5</v>
      </c>
      <c r="B83" s="6" t="s">
        <v>127</v>
      </c>
      <c r="C83" s="14"/>
      <c r="D83" s="5"/>
      <c r="E83" s="5"/>
      <c r="F83" s="14">
        <v>300</v>
      </c>
      <c r="G83" s="27">
        <f t="shared" si="1"/>
        <v>300</v>
      </c>
    </row>
    <row r="84" spans="1:7">
      <c r="A84" s="9" t="s">
        <v>6</v>
      </c>
      <c r="B84" s="6" t="s">
        <v>118</v>
      </c>
      <c r="C84" s="14"/>
      <c r="D84" s="5"/>
      <c r="E84" s="5"/>
      <c r="F84" s="5"/>
      <c r="G84" s="14">
        <f t="shared" si="1"/>
        <v>0</v>
      </c>
    </row>
    <row r="85" spans="1:7">
      <c r="A85" s="9" t="s">
        <v>61</v>
      </c>
      <c r="B85" s="6" t="s">
        <v>128</v>
      </c>
      <c r="C85" s="14"/>
      <c r="D85" s="5"/>
      <c r="E85" s="5"/>
      <c r="F85" s="5"/>
      <c r="G85" s="14">
        <f t="shared" si="1"/>
        <v>0</v>
      </c>
    </row>
    <row r="86" spans="1:7">
      <c r="A86" s="9" t="s">
        <v>10</v>
      </c>
      <c r="B86" s="6" t="s">
        <v>119</v>
      </c>
      <c r="C86" s="14"/>
      <c r="D86" s="5"/>
      <c r="E86" s="5"/>
      <c r="F86" s="5"/>
      <c r="G86" s="14">
        <f t="shared" si="1"/>
        <v>0</v>
      </c>
    </row>
    <row r="87" spans="1:7">
      <c r="A87" s="9" t="s">
        <v>11</v>
      </c>
      <c r="B87" s="6" t="s">
        <v>119</v>
      </c>
      <c r="C87" s="14"/>
      <c r="D87" s="5"/>
      <c r="E87" s="5"/>
      <c r="F87" s="5"/>
      <c r="G87" s="14">
        <f t="shared" si="1"/>
        <v>0</v>
      </c>
    </row>
    <row r="88" spans="1:7">
      <c r="A88" s="9" t="s">
        <v>12</v>
      </c>
      <c r="B88" s="6" t="s">
        <v>129</v>
      </c>
      <c r="C88" s="14"/>
      <c r="D88" s="5"/>
      <c r="E88" s="5"/>
      <c r="F88" s="5"/>
      <c r="G88" s="14">
        <f t="shared" si="1"/>
        <v>0</v>
      </c>
    </row>
    <row r="89" spans="1:7">
      <c r="A89" s="9" t="s">
        <v>13</v>
      </c>
      <c r="B89" s="6" t="s">
        <v>164</v>
      </c>
      <c r="C89" s="14"/>
      <c r="D89" s="5"/>
      <c r="E89" s="5"/>
      <c r="F89" s="5"/>
      <c r="G89" s="14">
        <f t="shared" si="1"/>
        <v>0</v>
      </c>
    </row>
    <row r="90" spans="1:7">
      <c r="A90" s="9" t="s">
        <v>14</v>
      </c>
      <c r="B90" s="6" t="s">
        <v>119</v>
      </c>
      <c r="C90" s="14"/>
      <c r="D90" s="5"/>
      <c r="E90" s="5"/>
      <c r="F90" s="5"/>
      <c r="G90" s="14">
        <f t="shared" si="1"/>
        <v>0</v>
      </c>
    </row>
    <row r="91" spans="1:7">
      <c r="A91" s="9" t="s">
        <v>77</v>
      </c>
      <c r="B91" s="6" t="s">
        <v>119</v>
      </c>
      <c r="C91" s="14"/>
      <c r="D91" s="5"/>
      <c r="E91" s="5"/>
      <c r="F91" s="5"/>
      <c r="G91" s="14">
        <f t="shared" si="1"/>
        <v>0</v>
      </c>
    </row>
    <row r="92" spans="1:7">
      <c r="A92" s="8" t="s">
        <v>76</v>
      </c>
      <c r="B92" s="6" t="s">
        <v>118</v>
      </c>
      <c r="C92" s="14"/>
      <c r="D92" s="5"/>
      <c r="E92" s="5"/>
      <c r="F92" s="5"/>
      <c r="G92" s="14">
        <f t="shared" si="1"/>
        <v>0</v>
      </c>
    </row>
    <row r="93" spans="1:7">
      <c r="A93" s="9" t="s">
        <v>79</v>
      </c>
      <c r="B93" s="6" t="s">
        <v>118</v>
      </c>
      <c r="C93" s="14"/>
      <c r="D93" s="5"/>
      <c r="E93" s="5"/>
      <c r="F93" s="5"/>
      <c r="G93" s="14">
        <f t="shared" si="1"/>
        <v>0</v>
      </c>
    </row>
    <row r="94" spans="1:7">
      <c r="A94" s="9" t="s">
        <v>107</v>
      </c>
      <c r="B94" s="6" t="s">
        <v>118</v>
      </c>
      <c r="C94" s="14"/>
      <c r="D94" s="5"/>
      <c r="E94" s="5"/>
      <c r="F94" s="5"/>
      <c r="G94" s="14">
        <f t="shared" si="1"/>
        <v>0</v>
      </c>
    </row>
    <row r="95" spans="1:7">
      <c r="A95" s="9"/>
      <c r="B95" s="6"/>
      <c r="C95" s="14"/>
      <c r="D95" s="5"/>
      <c r="E95" s="5"/>
      <c r="F95" s="5"/>
      <c r="G95" s="14"/>
    </row>
    <row r="96" spans="1:7">
      <c r="A96" s="51" t="s">
        <v>8</v>
      </c>
      <c r="B96" s="6"/>
      <c r="C96" s="14"/>
      <c r="D96" s="5"/>
      <c r="E96" s="5"/>
      <c r="F96" s="5"/>
      <c r="G96" s="14"/>
    </row>
    <row r="97" spans="1:7">
      <c r="A97" s="9" t="s">
        <v>27</v>
      </c>
      <c r="B97" s="6" t="s">
        <v>119</v>
      </c>
      <c r="C97" s="14"/>
      <c r="D97" s="5"/>
      <c r="E97" s="5"/>
      <c r="F97" s="5"/>
      <c r="G97" s="14">
        <f t="shared" si="1"/>
        <v>0</v>
      </c>
    </row>
    <row r="98" spans="1:7">
      <c r="A98" s="9" t="s">
        <v>78</v>
      </c>
      <c r="B98" s="6" t="s">
        <v>119</v>
      </c>
      <c r="C98" s="14"/>
      <c r="D98" s="5"/>
      <c r="E98" s="5"/>
      <c r="F98" s="5"/>
      <c r="G98" s="14">
        <f t="shared" si="1"/>
        <v>0</v>
      </c>
    </row>
    <row r="99" spans="1:7">
      <c r="A99" s="9" t="s">
        <v>40</v>
      </c>
      <c r="B99" s="6" t="s">
        <v>119</v>
      </c>
      <c r="C99" s="14"/>
      <c r="D99" s="5"/>
      <c r="E99" s="5"/>
      <c r="F99" s="5"/>
      <c r="G99" s="14">
        <f t="shared" si="1"/>
        <v>0</v>
      </c>
    </row>
    <row r="100" spans="1:7">
      <c r="A100" s="9" t="s">
        <v>41</v>
      </c>
      <c r="B100" s="6" t="s">
        <v>119</v>
      </c>
      <c r="C100" s="14"/>
      <c r="D100" s="5"/>
      <c r="E100" s="5"/>
      <c r="F100" s="5"/>
      <c r="G100" s="14">
        <f t="shared" si="1"/>
        <v>0</v>
      </c>
    </row>
    <row r="101" spans="1:7">
      <c r="A101" s="9" t="s">
        <v>42</v>
      </c>
      <c r="B101" s="6" t="s">
        <v>119</v>
      </c>
      <c r="C101" s="14"/>
      <c r="D101" s="5"/>
      <c r="E101" s="5"/>
      <c r="F101" s="5"/>
      <c r="G101" s="14">
        <f t="shared" si="1"/>
        <v>0</v>
      </c>
    </row>
    <row r="102" spans="1:7">
      <c r="A102" s="9" t="s">
        <v>79</v>
      </c>
      <c r="B102" s="6" t="s">
        <v>118</v>
      </c>
      <c r="C102" s="14"/>
      <c r="D102" s="5"/>
      <c r="E102" s="5"/>
      <c r="F102" s="5"/>
      <c r="G102" s="14">
        <f t="shared" si="1"/>
        <v>0</v>
      </c>
    </row>
    <row r="103" spans="1:7">
      <c r="A103" s="9" t="s">
        <v>107</v>
      </c>
      <c r="B103" s="6" t="s">
        <v>118</v>
      </c>
      <c r="C103" s="14"/>
      <c r="D103" s="5"/>
      <c r="E103" s="5"/>
      <c r="F103" s="5"/>
      <c r="G103" s="14">
        <f t="shared" si="1"/>
        <v>0</v>
      </c>
    </row>
    <row r="104" spans="1:7">
      <c r="A104" s="9"/>
      <c r="B104" s="6"/>
      <c r="C104" s="14"/>
      <c r="D104" s="5"/>
      <c r="E104" s="5"/>
      <c r="F104" s="5"/>
      <c r="G104" s="14"/>
    </row>
    <row r="105" spans="1:7">
      <c r="A105" s="51" t="s">
        <v>26</v>
      </c>
      <c r="B105" s="6"/>
      <c r="C105" s="14"/>
      <c r="D105" s="5"/>
      <c r="E105" s="5"/>
      <c r="F105" s="5"/>
      <c r="G105" s="14"/>
    </row>
    <row r="106" spans="1:7">
      <c r="A106" s="9" t="s">
        <v>30</v>
      </c>
      <c r="B106" s="6" t="s">
        <v>118</v>
      </c>
      <c r="C106" s="14"/>
      <c r="D106" s="5"/>
      <c r="E106" s="5"/>
      <c r="F106" s="5"/>
      <c r="G106" s="14">
        <f t="shared" si="1"/>
        <v>0</v>
      </c>
    </row>
    <row r="107" spans="1:7">
      <c r="A107" s="9" t="s">
        <v>31</v>
      </c>
      <c r="B107" s="6" t="s">
        <v>131</v>
      </c>
      <c r="C107" s="14"/>
      <c r="D107" s="5"/>
      <c r="E107" s="65">
        <v>11.88</v>
      </c>
      <c r="F107" s="5"/>
      <c r="G107" s="27">
        <f t="shared" si="1"/>
        <v>11.88</v>
      </c>
    </row>
    <row r="108" spans="1:7">
      <c r="A108" s="9" t="s">
        <v>32</v>
      </c>
      <c r="B108" s="6" t="s">
        <v>131</v>
      </c>
      <c r="C108" s="14"/>
      <c r="D108" s="5"/>
      <c r="E108" s="14">
        <v>39.32</v>
      </c>
      <c r="F108" s="5"/>
      <c r="G108" s="27">
        <f t="shared" si="1"/>
        <v>39.32</v>
      </c>
    </row>
    <row r="109" spans="1:7">
      <c r="A109" s="54" t="s">
        <v>62</v>
      </c>
      <c r="B109" s="31" t="s">
        <v>118</v>
      </c>
      <c r="C109" s="33"/>
      <c r="D109" s="32"/>
      <c r="E109" s="32"/>
      <c r="F109" s="32"/>
      <c r="G109" s="33">
        <f t="shared" si="1"/>
        <v>0</v>
      </c>
    </row>
    <row r="110" spans="1:7" s="38" customFormat="1">
      <c r="A110" s="56" t="s">
        <v>107</v>
      </c>
      <c r="B110" s="30" t="s">
        <v>118</v>
      </c>
      <c r="C110" s="25"/>
      <c r="D110" s="2"/>
      <c r="E110" s="37"/>
      <c r="F110" s="2"/>
      <c r="G110" s="33">
        <f t="shared" si="1"/>
        <v>0</v>
      </c>
    </row>
    <row r="111" spans="1:7" s="38" customFormat="1">
      <c r="A111" s="56"/>
      <c r="B111" s="30"/>
      <c r="C111" s="25"/>
      <c r="D111" s="2"/>
      <c r="E111" s="37"/>
      <c r="F111" s="2"/>
      <c r="G111" s="33"/>
    </row>
    <row r="112" spans="1:7" s="38" customFormat="1">
      <c r="A112" s="57" t="s">
        <v>139</v>
      </c>
      <c r="B112" s="30"/>
      <c r="C112" s="25"/>
      <c r="D112" s="2"/>
      <c r="E112" s="37"/>
      <c r="F112" s="2"/>
      <c r="G112" s="33"/>
    </row>
    <row r="113" spans="1:14" s="38" customFormat="1">
      <c r="A113" s="58" t="s">
        <v>142</v>
      </c>
      <c r="B113" s="40" t="s">
        <v>118</v>
      </c>
      <c r="C113" s="83"/>
      <c r="D113" s="3"/>
      <c r="E113" s="41"/>
      <c r="F113" s="3"/>
      <c r="G113" s="33">
        <f t="shared" si="1"/>
        <v>0</v>
      </c>
    </row>
    <row r="114" spans="1:14" s="38" customFormat="1">
      <c r="A114" s="58" t="s">
        <v>143</v>
      </c>
      <c r="B114" s="40" t="s">
        <v>118</v>
      </c>
      <c r="C114" s="83"/>
      <c r="D114" s="3"/>
      <c r="E114" s="41"/>
      <c r="F114" s="3"/>
      <c r="G114" s="33">
        <f t="shared" si="1"/>
        <v>0</v>
      </c>
    </row>
    <row r="115" spans="1:14" s="38" customFormat="1">
      <c r="A115" s="58" t="s">
        <v>144</v>
      </c>
      <c r="B115" s="40" t="s">
        <v>119</v>
      </c>
      <c r="C115" s="83"/>
      <c r="D115" s="3"/>
      <c r="E115" s="41"/>
      <c r="F115" s="3"/>
      <c r="G115" s="33">
        <f t="shared" si="1"/>
        <v>0</v>
      </c>
    </row>
    <row r="116" spans="1:14" s="38" customFormat="1" ht="51">
      <c r="A116" s="58" t="s">
        <v>145</v>
      </c>
      <c r="B116" s="40" t="s">
        <v>146</v>
      </c>
      <c r="C116" s="83"/>
      <c r="D116" s="3"/>
      <c r="E116" s="41"/>
      <c r="F116" s="3"/>
      <c r="G116" s="14">
        <f t="shared" si="1"/>
        <v>0</v>
      </c>
    </row>
    <row r="117" spans="1:14">
      <c r="A117" s="55" t="s">
        <v>29</v>
      </c>
      <c r="B117" s="34" t="s">
        <v>119</v>
      </c>
      <c r="C117" s="36"/>
      <c r="D117" s="35"/>
      <c r="E117" s="35"/>
      <c r="F117" s="35"/>
      <c r="G117" s="36">
        <f t="shared" ref="G117:G131" si="2">MAX(C117:F117)</f>
        <v>0</v>
      </c>
    </row>
    <row r="118" spans="1:14">
      <c r="A118" s="9" t="s">
        <v>81</v>
      </c>
      <c r="B118" s="6" t="s">
        <v>130</v>
      </c>
      <c r="C118" s="14"/>
      <c r="D118" s="5"/>
      <c r="E118" s="5"/>
      <c r="F118" s="5"/>
      <c r="G118" s="14">
        <f t="shared" si="2"/>
        <v>0</v>
      </c>
    </row>
    <row r="119" spans="1:14">
      <c r="A119" s="9" t="s">
        <v>43</v>
      </c>
      <c r="B119" s="6" t="s">
        <v>130</v>
      </c>
      <c r="C119" s="14"/>
      <c r="D119" s="5"/>
      <c r="E119" s="5"/>
      <c r="F119" s="5"/>
      <c r="G119" s="14">
        <f t="shared" si="2"/>
        <v>0</v>
      </c>
    </row>
    <row r="120" spans="1:14">
      <c r="A120" s="9" t="s">
        <v>44</v>
      </c>
      <c r="B120" s="6" t="s">
        <v>118</v>
      </c>
      <c r="C120" s="14"/>
      <c r="D120" s="5"/>
      <c r="E120" s="5"/>
      <c r="F120" s="5"/>
      <c r="G120" s="14">
        <f t="shared" si="2"/>
        <v>0</v>
      </c>
    </row>
    <row r="121" spans="1:14">
      <c r="A121" s="53" t="s">
        <v>63</v>
      </c>
      <c r="B121" s="21" t="s">
        <v>118</v>
      </c>
      <c r="C121" s="27"/>
      <c r="D121" s="18"/>
      <c r="E121" s="27"/>
      <c r="F121" s="18"/>
      <c r="G121" s="27">
        <f t="shared" si="2"/>
        <v>0</v>
      </c>
    </row>
    <row r="122" spans="1:14" s="19" customFormat="1">
      <c r="A122" s="9" t="s">
        <v>45</v>
      </c>
      <c r="B122" s="6" t="s">
        <v>118</v>
      </c>
      <c r="C122" s="14"/>
      <c r="D122" s="5"/>
      <c r="E122" s="5"/>
      <c r="F122" s="5"/>
      <c r="G122" s="14">
        <f t="shared" si="2"/>
        <v>0</v>
      </c>
      <c r="H122" s="17"/>
      <c r="I122" s="17"/>
      <c r="J122" s="17"/>
      <c r="K122" s="17"/>
      <c r="L122" s="17"/>
      <c r="M122" s="17"/>
      <c r="N122" s="17"/>
    </row>
    <row r="123" spans="1:14">
      <c r="A123" s="9" t="s">
        <v>46</v>
      </c>
      <c r="B123" s="6" t="s">
        <v>119</v>
      </c>
      <c r="C123" s="14"/>
      <c r="D123" s="5"/>
      <c r="E123" s="5"/>
      <c r="F123" s="5"/>
      <c r="G123" s="14">
        <f t="shared" si="2"/>
        <v>0</v>
      </c>
    </row>
    <row r="124" spans="1:14">
      <c r="A124" s="9" t="s">
        <v>47</v>
      </c>
      <c r="B124" s="6" t="s">
        <v>119</v>
      </c>
      <c r="C124" s="14"/>
      <c r="D124" s="5"/>
      <c r="E124" s="5"/>
      <c r="F124" s="5"/>
      <c r="G124" s="14">
        <f t="shared" si="2"/>
        <v>0</v>
      </c>
    </row>
    <row r="125" spans="1:14">
      <c r="A125" s="9" t="s">
        <v>64</v>
      </c>
      <c r="B125" s="6" t="s">
        <v>119</v>
      </c>
      <c r="C125" s="14"/>
      <c r="D125" s="5"/>
      <c r="E125" s="5"/>
      <c r="F125" s="5"/>
      <c r="G125" s="14">
        <f t="shared" si="2"/>
        <v>0</v>
      </c>
    </row>
    <row r="126" spans="1:14">
      <c r="A126" s="9" t="s">
        <v>79</v>
      </c>
      <c r="B126" s="21" t="s">
        <v>118</v>
      </c>
      <c r="C126" s="14"/>
      <c r="D126" s="5"/>
      <c r="E126" s="5"/>
      <c r="F126" s="5"/>
      <c r="G126" s="14">
        <f t="shared" si="2"/>
        <v>0</v>
      </c>
    </row>
    <row r="127" spans="1:14" ht="25.5">
      <c r="A127" s="9" t="s">
        <v>107</v>
      </c>
      <c r="B127" s="6" t="s">
        <v>118</v>
      </c>
      <c r="C127" s="84" t="s">
        <v>152</v>
      </c>
      <c r="D127" s="5"/>
      <c r="E127" s="14">
        <v>4.38</v>
      </c>
      <c r="F127" s="5"/>
      <c r="G127" s="14">
        <f t="shared" si="2"/>
        <v>4.38</v>
      </c>
    </row>
    <row r="128" spans="1:14">
      <c r="A128" s="49"/>
      <c r="B128" s="23"/>
      <c r="C128" s="25"/>
      <c r="D128" s="2"/>
      <c r="E128" s="2"/>
      <c r="F128" s="2"/>
      <c r="G128" s="14"/>
    </row>
    <row r="129" spans="1:7">
      <c r="A129" s="51" t="s">
        <v>147</v>
      </c>
      <c r="B129" s="6"/>
      <c r="C129" s="14"/>
      <c r="D129" s="5"/>
      <c r="E129" s="29"/>
      <c r="F129" s="5"/>
      <c r="G129" s="14"/>
    </row>
    <row r="130" spans="1:7">
      <c r="A130" s="52" t="s">
        <v>148</v>
      </c>
      <c r="B130" s="6" t="s">
        <v>118</v>
      </c>
      <c r="C130" s="14"/>
      <c r="D130" s="5"/>
      <c r="E130" s="29"/>
      <c r="F130" s="5"/>
      <c r="G130" s="14">
        <f t="shared" si="2"/>
        <v>0</v>
      </c>
    </row>
    <row r="131" spans="1:7">
      <c r="A131" s="59" t="s">
        <v>149</v>
      </c>
      <c r="B131" s="30" t="s">
        <v>118</v>
      </c>
      <c r="C131" s="25"/>
      <c r="D131" s="2"/>
      <c r="E131" s="37"/>
      <c r="F131" s="2"/>
      <c r="G131" s="14">
        <f t="shared" si="2"/>
        <v>0</v>
      </c>
    </row>
    <row r="132" spans="1:7">
      <c r="A132" s="59" t="s">
        <v>49</v>
      </c>
      <c r="B132" s="30" t="s">
        <v>118</v>
      </c>
      <c r="C132" s="25"/>
      <c r="D132" s="2"/>
      <c r="E132" s="37"/>
      <c r="F132" s="2"/>
      <c r="G132" s="14">
        <f>MAX(C131:F131)</f>
        <v>0</v>
      </c>
    </row>
    <row r="133" spans="1:7">
      <c r="A133" s="59" t="s">
        <v>150</v>
      </c>
      <c r="B133" s="43" t="s">
        <v>118</v>
      </c>
      <c r="C133" s="25"/>
      <c r="D133" s="2"/>
      <c r="E133" s="2"/>
      <c r="F133" s="2"/>
      <c r="G133" s="14">
        <f>MAX(C132:F132)</f>
        <v>0</v>
      </c>
    </row>
    <row r="134" spans="1:7">
      <c r="A134" s="9" t="s">
        <v>50</v>
      </c>
      <c r="B134" s="21" t="s">
        <v>155</v>
      </c>
      <c r="C134" s="14"/>
      <c r="D134" s="5"/>
      <c r="E134" s="5"/>
      <c r="F134" s="5"/>
      <c r="G134" s="14">
        <f t="shared" ref="G134:G146" si="3">MAX(C134:F134)</f>
        <v>0</v>
      </c>
    </row>
    <row r="135" spans="1:7">
      <c r="A135" s="9" t="s">
        <v>82</v>
      </c>
      <c r="B135" s="20" t="s">
        <v>118</v>
      </c>
      <c r="C135" s="14"/>
      <c r="D135" s="5"/>
      <c r="E135" s="5"/>
      <c r="F135" s="5"/>
      <c r="G135" s="14">
        <f t="shared" si="3"/>
        <v>0</v>
      </c>
    </row>
    <row r="136" spans="1:7">
      <c r="A136" s="9" t="s">
        <v>83</v>
      </c>
      <c r="B136" s="6" t="s">
        <v>118</v>
      </c>
      <c r="C136" s="14"/>
      <c r="D136" s="5"/>
      <c r="E136" s="5"/>
      <c r="F136" s="5"/>
      <c r="G136" s="14">
        <f t="shared" si="3"/>
        <v>0</v>
      </c>
    </row>
    <row r="137" spans="1:7">
      <c r="A137" s="9" t="s">
        <v>84</v>
      </c>
      <c r="B137" s="6" t="s">
        <v>118</v>
      </c>
      <c r="C137" s="14"/>
      <c r="D137" s="5"/>
      <c r="E137" s="5"/>
      <c r="F137" s="5"/>
      <c r="G137" s="14">
        <f t="shared" si="3"/>
        <v>0</v>
      </c>
    </row>
    <row r="138" spans="1:7">
      <c r="A138" s="9" t="s">
        <v>85</v>
      </c>
      <c r="B138" s="6" t="s">
        <v>118</v>
      </c>
      <c r="C138" s="14"/>
      <c r="D138" s="5"/>
      <c r="E138" s="5"/>
      <c r="F138" s="5"/>
      <c r="G138" s="14">
        <f t="shared" si="3"/>
        <v>0</v>
      </c>
    </row>
    <row r="139" spans="1:7">
      <c r="A139" s="9" t="s">
        <v>86</v>
      </c>
      <c r="B139" s="6" t="s">
        <v>118</v>
      </c>
      <c r="C139" s="14"/>
      <c r="D139" s="5"/>
      <c r="E139" s="5"/>
      <c r="F139" s="5"/>
      <c r="G139" s="14">
        <f t="shared" si="3"/>
        <v>0</v>
      </c>
    </row>
    <row r="140" spans="1:7">
      <c r="A140" s="9" t="s">
        <v>87</v>
      </c>
      <c r="B140" s="6" t="s">
        <v>119</v>
      </c>
      <c r="C140" s="14"/>
      <c r="D140" s="5"/>
      <c r="E140" s="5"/>
      <c r="F140" s="5"/>
      <c r="G140" s="14">
        <f t="shared" si="3"/>
        <v>0</v>
      </c>
    </row>
    <row r="141" spans="1:7">
      <c r="A141" s="9" t="s">
        <v>88</v>
      </c>
      <c r="B141" s="21" t="s">
        <v>118</v>
      </c>
      <c r="C141" s="14"/>
      <c r="D141" s="5"/>
      <c r="E141" s="5"/>
      <c r="F141" s="5"/>
      <c r="G141" s="14">
        <f t="shared" si="3"/>
        <v>0</v>
      </c>
    </row>
    <row r="142" spans="1:7">
      <c r="A142" s="9" t="s">
        <v>98</v>
      </c>
      <c r="B142" s="6" t="s">
        <v>132</v>
      </c>
      <c r="C142" s="14"/>
      <c r="D142" s="5"/>
      <c r="E142" s="5"/>
      <c r="F142" s="5"/>
      <c r="G142" s="14">
        <f t="shared" si="3"/>
        <v>0</v>
      </c>
    </row>
    <row r="143" spans="1:7">
      <c r="A143" s="9" t="s">
        <v>97</v>
      </c>
      <c r="B143" s="6" t="s">
        <v>132</v>
      </c>
      <c r="C143" s="14"/>
      <c r="D143" s="5"/>
      <c r="E143" s="5"/>
      <c r="F143" s="5"/>
      <c r="G143" s="14">
        <f t="shared" si="3"/>
        <v>0</v>
      </c>
    </row>
    <row r="144" spans="1:7">
      <c r="A144" s="56" t="s">
        <v>79</v>
      </c>
      <c r="B144" s="6" t="s">
        <v>118</v>
      </c>
      <c r="C144" s="14"/>
      <c r="D144" s="5"/>
      <c r="E144" s="5"/>
      <c r="F144" s="5"/>
      <c r="G144" s="14">
        <f t="shared" si="3"/>
        <v>0</v>
      </c>
    </row>
    <row r="145" spans="1:7">
      <c r="A145" s="52" t="s">
        <v>159</v>
      </c>
      <c r="B145" s="6" t="s">
        <v>160</v>
      </c>
      <c r="C145" s="14"/>
      <c r="D145" s="5"/>
      <c r="E145" s="14">
        <v>12.99</v>
      </c>
      <c r="F145" s="5"/>
      <c r="G145" s="14">
        <f t="shared" si="3"/>
        <v>12.99</v>
      </c>
    </row>
    <row r="146" spans="1:7">
      <c r="A146" s="52" t="s">
        <v>130</v>
      </c>
      <c r="B146" s="6" t="s">
        <v>161</v>
      </c>
      <c r="C146" s="14"/>
      <c r="D146" s="5"/>
      <c r="E146" s="14">
        <v>1.01</v>
      </c>
      <c r="F146" s="5"/>
      <c r="G146" s="14">
        <f t="shared" si="3"/>
        <v>1.01</v>
      </c>
    </row>
    <row r="147" spans="1:7">
      <c r="A147" s="9" t="s">
        <v>109</v>
      </c>
      <c r="B147" s="6" t="s">
        <v>118</v>
      </c>
      <c r="C147" s="14"/>
      <c r="D147" s="5"/>
      <c r="E147" s="5"/>
      <c r="F147" s="5"/>
      <c r="G147" s="14">
        <f t="shared" ref="G147:G149" si="4">MAX(C147:F147)</f>
        <v>0</v>
      </c>
    </row>
    <row r="148" spans="1:7">
      <c r="A148" s="9" t="s">
        <v>110</v>
      </c>
      <c r="B148" s="6" t="s">
        <v>118</v>
      </c>
      <c r="C148" s="14"/>
      <c r="D148" s="5"/>
      <c r="E148" s="5"/>
      <c r="F148" s="5"/>
      <c r="G148" s="14">
        <f t="shared" si="4"/>
        <v>0</v>
      </c>
    </row>
    <row r="149" spans="1:7">
      <c r="A149" s="9" t="s">
        <v>49</v>
      </c>
      <c r="B149" s="6" t="s">
        <v>118</v>
      </c>
      <c r="C149" s="14"/>
      <c r="D149" s="5"/>
      <c r="E149" s="5"/>
      <c r="F149" s="5"/>
      <c r="G149" s="14">
        <f t="shared" si="4"/>
        <v>0</v>
      </c>
    </row>
    <row r="150" spans="1:7" ht="13.5" customHeight="1">
      <c r="B150" s="10" t="s">
        <v>106</v>
      </c>
      <c r="C150" s="15">
        <f>SUM(C4:C149)</f>
        <v>18.75</v>
      </c>
      <c r="D150" s="10">
        <f>SUM(D4:D149)</f>
        <v>0</v>
      </c>
      <c r="E150" s="15">
        <f>SUM(E4:E149)</f>
        <v>299.59999999999997</v>
      </c>
      <c r="F150" s="15">
        <f>SUM(F4:F149)</f>
        <v>956.28</v>
      </c>
      <c r="G150" s="15">
        <f>SUM(G4:G149)</f>
        <v>12223.629999999996</v>
      </c>
    </row>
    <row r="152" spans="1:7">
      <c r="B152" s="10" t="s">
        <v>105</v>
      </c>
      <c r="C152" s="16">
        <f>SUM(G4:G149)</f>
        <v>12223.629999999996</v>
      </c>
    </row>
    <row r="153" spans="1:7">
      <c r="A153" s="61"/>
    </row>
    <row r="154" spans="1:7">
      <c r="A154" s="62" t="s">
        <v>93</v>
      </c>
      <c r="B154" s="28"/>
      <c r="C154" s="28"/>
      <c r="D154" s="28"/>
      <c r="E154" s="28"/>
      <c r="F154" s="28"/>
      <c r="G154" s="28"/>
    </row>
    <row r="155" spans="1:7">
      <c r="A155" s="79" t="s">
        <v>94</v>
      </c>
      <c r="B155" s="80"/>
      <c r="C155" s="80"/>
      <c r="D155" s="80"/>
      <c r="E155" s="80"/>
      <c r="F155" s="80"/>
      <c r="G155" s="81"/>
    </row>
    <row r="156" spans="1:7">
      <c r="A156" s="70" t="s">
        <v>99</v>
      </c>
      <c r="B156" s="71"/>
      <c r="C156" s="71"/>
      <c r="D156" s="71"/>
      <c r="E156" s="71"/>
      <c r="F156" s="71"/>
      <c r="G156" s="72"/>
    </row>
    <row r="157" spans="1:7">
      <c r="A157" s="70" t="s">
        <v>100</v>
      </c>
      <c r="B157" s="71"/>
      <c r="C157" s="71"/>
      <c r="D157" s="71"/>
      <c r="E157" s="71"/>
      <c r="F157" s="71"/>
      <c r="G157" s="72"/>
    </row>
    <row r="158" spans="1:7">
      <c r="A158" s="70" t="s">
        <v>114</v>
      </c>
      <c r="B158" s="71"/>
      <c r="C158" s="71"/>
      <c r="D158" s="71"/>
      <c r="E158" s="71"/>
      <c r="F158" s="71"/>
      <c r="G158" s="72"/>
    </row>
    <row r="159" spans="1:7">
      <c r="A159" s="70" t="s">
        <v>115</v>
      </c>
      <c r="B159" s="71"/>
      <c r="C159" s="71"/>
      <c r="D159" s="71"/>
      <c r="E159" s="71"/>
      <c r="F159" s="71"/>
      <c r="G159" s="72"/>
    </row>
    <row r="160" spans="1:7">
      <c r="A160" s="73" t="s">
        <v>101</v>
      </c>
      <c r="B160" s="74"/>
      <c r="C160" s="74"/>
      <c r="D160" s="74"/>
      <c r="E160" s="74"/>
      <c r="F160" s="74"/>
      <c r="G160" s="75"/>
    </row>
    <row r="163" spans="4:5">
      <c r="D163" s="22"/>
      <c r="E163" s="22"/>
    </row>
  </sheetData>
  <mergeCells count="7">
    <mergeCell ref="A159:G159"/>
    <mergeCell ref="A160:G160"/>
    <mergeCell ref="C1:G1"/>
    <mergeCell ref="A155:G155"/>
    <mergeCell ref="A156:G156"/>
    <mergeCell ref="A157:G157"/>
    <mergeCell ref="A158:G158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"/>
  <sheetViews>
    <sheetView topLeftCell="A109" zoomScale="85" workbookViewId="0">
      <selection activeCell="G57" sqref="G57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4" t="str">
        <f>MSRP_spreadsheet!A1</f>
        <v>Component</v>
      </c>
      <c r="B1" s="76" t="str">
        <f>MSRP_spreadsheet!C1</f>
        <v>Per Item MSRP</v>
      </c>
      <c r="C1" s="77"/>
      <c r="D1" s="77"/>
      <c r="E1" s="77"/>
      <c r="F1" s="78"/>
    </row>
    <row r="2" spans="1:6" ht="46.5" customHeight="1" thickTop="1" thickBot="1">
      <c r="A2" s="13"/>
      <c r="B2" s="11" t="str">
        <f>MSRP_spreadsheet!C2</f>
        <v>Mfg. quote + 50%</v>
      </c>
      <c r="C2" s="11" t="str">
        <f>MSRP_spreadsheet!D2</f>
        <v>Whls. + 50%</v>
      </c>
      <c r="D2" s="11" t="str">
        <f>MSRP_spreadsheet!E2</f>
        <v>Retail cost of added component</v>
      </c>
      <c r="E2" s="11" t="str">
        <f>MSRP_spreadsheet!F2</f>
        <v>Retail of most expensive part +50% for substituted component</v>
      </c>
      <c r="F2" s="11" t="str">
        <f>MSRP_spreadsheet!G2</f>
        <v>Sled MSRP or Highest Value of modified components</v>
      </c>
    </row>
    <row r="3" spans="1:6" ht="13.5" thickTop="1">
      <c r="A3" s="2"/>
      <c r="B3" s="25"/>
      <c r="C3" s="2"/>
      <c r="D3" s="2"/>
      <c r="E3" s="2"/>
      <c r="F3" s="2"/>
    </row>
    <row r="4" spans="1:6">
      <c r="A4" s="1" t="str">
        <f>MSRP_spreadsheet!A4</f>
        <v>2016 model year base sled (reflects engine choice)</v>
      </c>
      <c r="B4" s="25"/>
      <c r="C4" s="2"/>
      <c r="D4" s="2"/>
      <c r="E4" s="2"/>
      <c r="F4" s="2"/>
    </row>
    <row r="5" spans="1:6">
      <c r="A5" s="2"/>
      <c r="B5" s="25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5"/>
      <c r="C6" s="2"/>
      <c r="D6" s="2"/>
      <c r="E6" s="2"/>
      <c r="F6" s="2"/>
    </row>
    <row r="7" spans="1:6">
      <c r="A7" s="2" t="str">
        <f>MSRP_spreadsheet!A7</f>
        <v>tow hitch/rack</v>
      </c>
      <c r="B7" s="25"/>
      <c r="C7" s="2"/>
      <c r="D7" s="2"/>
      <c r="E7" s="2"/>
      <c r="F7" s="2"/>
    </row>
    <row r="8" spans="1:6">
      <c r="A8" s="2" t="str">
        <f>MSRP_spreadsheet!A8</f>
        <v>12 VDC outlet</v>
      </c>
      <c r="B8" s="25"/>
      <c r="C8" s="2"/>
      <c r="D8" s="2"/>
      <c r="E8" s="2"/>
      <c r="F8" s="2"/>
    </row>
    <row r="9" spans="1:6">
      <c r="A9" s="2" t="str">
        <f>MSRP_spreadsheet!A9</f>
        <v>handle bar hooks</v>
      </c>
      <c r="B9" s="25"/>
      <c r="C9" s="2"/>
      <c r="D9" s="2"/>
      <c r="E9" s="2"/>
      <c r="F9" s="2"/>
    </row>
    <row r="10" spans="1:6">
      <c r="A10" s="2" t="str">
        <f>MSRP_spreadsheet!A10</f>
        <v>mirrors</v>
      </c>
      <c r="B10" s="25"/>
      <c r="C10" s="2"/>
      <c r="D10" s="2"/>
      <c r="E10" s="2"/>
      <c r="F10" s="2"/>
    </row>
    <row r="11" spans="1:6">
      <c r="A11" s="2" t="str">
        <f>MSRP_spreadsheet!A11</f>
        <v>tachometer</v>
      </c>
      <c r="B11" s="25"/>
      <c r="C11" s="2"/>
      <c r="D11" s="2"/>
      <c r="E11" s="2"/>
      <c r="F11" s="2"/>
    </row>
    <row r="12" spans="1:6">
      <c r="A12" s="2" t="str">
        <f>MSRP_spreadsheet!A12</f>
        <v>electric start</v>
      </c>
      <c r="B12" s="25"/>
      <c r="C12" s="2"/>
      <c r="D12" s="2"/>
      <c r="E12" s="2"/>
      <c r="F12" s="2"/>
    </row>
    <row r="13" spans="1:6">
      <c r="A13" s="2" t="str">
        <f>MSRP_spreadsheet!A13</f>
        <v>reverse</v>
      </c>
      <c r="B13" s="25"/>
      <c r="C13" s="2"/>
      <c r="D13" s="2"/>
      <c r="E13" s="2"/>
      <c r="F13" s="2"/>
    </row>
    <row r="14" spans="1:6">
      <c r="A14" s="2" t="str">
        <f>MSRP_spreadsheet!A14</f>
        <v>shocks</v>
      </c>
      <c r="B14" s="25"/>
      <c r="C14" s="2"/>
      <c r="D14" s="2"/>
      <c r="E14" s="2"/>
      <c r="F14" s="2"/>
    </row>
    <row r="15" spans="1:6">
      <c r="A15" s="2" t="str">
        <f>MSRP_spreadsheet!A15</f>
        <v>other</v>
      </c>
      <c r="B15" s="25"/>
      <c r="C15" s="2"/>
      <c r="D15" s="2"/>
      <c r="E15" s="2"/>
      <c r="F15" s="2"/>
    </row>
    <row r="16" spans="1:6">
      <c r="A16" s="2"/>
      <c r="B16" s="25"/>
      <c r="C16" s="2"/>
      <c r="D16" s="2"/>
      <c r="E16" s="2"/>
      <c r="F16" s="2"/>
    </row>
    <row r="17" spans="1:6">
      <c r="A17" s="1" t="str">
        <f>MSRP_spreadsheet!A17</f>
        <v>Engine/Motor</v>
      </c>
      <c r="B17" s="25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5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5"/>
      <c r="C19" s="2"/>
      <c r="D19" s="2"/>
      <c r="E19" s="2"/>
      <c r="F19" s="2"/>
    </row>
    <row r="20" spans="1:6">
      <c r="A20" s="2" t="str">
        <f>MSRP_spreadsheet!A20</f>
        <v>head</v>
      </c>
      <c r="B20" s="25"/>
      <c r="C20" s="2"/>
      <c r="D20" s="2"/>
      <c r="E20" s="2"/>
      <c r="F20" s="2"/>
    </row>
    <row r="21" spans="1:6">
      <c r="A21" s="2" t="str">
        <f>MSRP_spreadsheet!A21</f>
        <v>cylinder</v>
      </c>
      <c r="B21" s="25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5"/>
      <c r="C22" s="2"/>
      <c r="D22" s="2"/>
      <c r="E22" s="2"/>
      <c r="F22" s="2"/>
    </row>
    <row r="23" spans="1:6">
      <c r="A23" s="2" t="str">
        <f>MSRP_spreadsheet!A23</f>
        <v>electric motor</v>
      </c>
      <c r="B23" s="25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5"/>
      <c r="C24" s="2"/>
      <c r="D24" s="2"/>
      <c r="E24" s="2"/>
      <c r="F24" s="2"/>
    </row>
    <row r="25" spans="1:6">
      <c r="A25" s="2" t="str">
        <f>MSRP_spreadsheet!A25</f>
        <v>fabrication</v>
      </c>
      <c r="B25" s="25"/>
      <c r="C25" s="2"/>
      <c r="D25" s="2"/>
      <c r="E25" s="2"/>
      <c r="F25" s="2"/>
    </row>
    <row r="26" spans="1:6">
      <c r="A26" s="2" t="str">
        <f>MSRP_spreadsheet!A26</f>
        <v>other</v>
      </c>
      <c r="B26" s="25"/>
      <c r="C26" s="2"/>
      <c r="D26" s="2"/>
      <c r="E26" s="2"/>
      <c r="F26" s="2"/>
    </row>
    <row r="27" spans="1:6">
      <c r="A27" s="2"/>
      <c r="B27" s="25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5"/>
      <c r="C28" s="2"/>
      <c r="D28" s="2"/>
      <c r="E28" s="2"/>
      <c r="F28" s="2"/>
    </row>
    <row r="29" spans="1:6">
      <c r="A29" s="2" t="str">
        <f>MSRP_spreadsheet!A29</f>
        <v>turbocharger</v>
      </c>
      <c r="B29" s="25"/>
      <c r="C29" s="2"/>
      <c r="D29" s="2"/>
      <c r="E29" s="2"/>
      <c r="F29" s="2"/>
    </row>
    <row r="30" spans="1:6">
      <c r="A30" s="2" t="str">
        <f>MSRP_spreadsheet!A30</f>
        <v>supercharger</v>
      </c>
      <c r="B30" s="25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5"/>
      <c r="C31" s="2"/>
      <c r="D31" s="2"/>
      <c r="E31" s="2"/>
      <c r="F31" s="2"/>
    </row>
    <row r="32" spans="1:6">
      <c r="A32" s="2" t="str">
        <f>MSRP_spreadsheet!A32</f>
        <v>air box/air filter</v>
      </c>
      <c r="B32" s="25"/>
      <c r="C32" s="2"/>
      <c r="D32" s="2"/>
      <c r="E32" s="2"/>
      <c r="F32" s="2"/>
    </row>
    <row r="33" spans="1:7">
      <c r="A33" s="2" t="str">
        <f>MSRP_spreadsheet!A33</f>
        <v>intercooler</v>
      </c>
      <c r="B33" s="25"/>
      <c r="C33" s="2"/>
      <c r="D33" s="2"/>
      <c r="E33" s="2"/>
      <c r="F33" s="2"/>
    </row>
    <row r="34" spans="1:7">
      <c r="A34" s="2" t="str">
        <f>MSRP_spreadsheet!A34</f>
        <v>reed valve</v>
      </c>
      <c r="B34" s="25"/>
      <c r="C34" s="2"/>
      <c r="D34" s="2"/>
      <c r="E34" s="2"/>
      <c r="F34" s="2"/>
    </row>
    <row r="35" spans="1:7">
      <c r="A35" s="2" t="str">
        <f>MSRP_spreadsheet!A35</f>
        <v>rotary valve</v>
      </c>
      <c r="B35" s="25"/>
      <c r="C35" s="2"/>
      <c r="D35" s="2"/>
      <c r="E35" s="2"/>
      <c r="F35" s="2"/>
    </row>
    <row r="36" spans="1:7">
      <c r="A36" s="2" t="str">
        <f>MSRP_spreadsheet!A36</f>
        <v>boost bottle</v>
      </c>
      <c r="B36" s="25"/>
      <c r="C36" s="2"/>
      <c r="D36" s="2"/>
      <c r="E36" s="2"/>
      <c r="F36" s="2"/>
    </row>
    <row r="37" spans="1:7">
      <c r="A37" s="2" t="str">
        <f>MSRP_spreadsheet!A37</f>
        <v>fabrication</v>
      </c>
      <c r="B37" s="25"/>
      <c r="C37" s="2"/>
      <c r="D37" s="2"/>
      <c r="E37" s="2"/>
      <c r="F37" s="2"/>
    </row>
    <row r="38" spans="1:7">
      <c r="A38" s="2" t="str">
        <f>MSRP_spreadsheet!A38</f>
        <v>other</v>
      </c>
      <c r="B38" s="25"/>
      <c r="C38" s="2"/>
      <c r="D38" s="25">
        <f>2.3*4</f>
        <v>9.1999999999999993</v>
      </c>
      <c r="E38" s="2"/>
      <c r="F38" s="2"/>
      <c r="G38" t="s">
        <v>138</v>
      </c>
    </row>
    <row r="39" spans="1:7">
      <c r="A39" s="42" t="s">
        <v>107</v>
      </c>
      <c r="B39" s="25"/>
      <c r="C39" s="2"/>
      <c r="D39" s="25">
        <f>(16.7/(5*12))*8+2*5.44</f>
        <v>13.106666666666667</v>
      </c>
      <c r="E39" s="2"/>
      <c r="F39" s="2"/>
      <c r="G39" s="39" t="s">
        <v>158</v>
      </c>
    </row>
    <row r="40" spans="1:7">
      <c r="A40" s="2"/>
      <c r="B40" s="25"/>
      <c r="C40" s="2"/>
      <c r="D40" s="2"/>
      <c r="E40" s="2"/>
      <c r="F40" s="2"/>
    </row>
    <row r="41" spans="1:7">
      <c r="A41" s="1" t="str">
        <f>MSRP_spreadsheet!A40</f>
        <v>Fuel Management</v>
      </c>
      <c r="B41" s="25"/>
      <c r="C41" s="2"/>
      <c r="D41" s="2"/>
      <c r="E41" s="2"/>
      <c r="F41" s="2"/>
    </row>
    <row r="42" spans="1:7">
      <c r="A42" s="2" t="str">
        <f>MSRP_spreadsheet!A41</f>
        <v>fuel injector (PFI, SDI, DI)</v>
      </c>
      <c r="B42" s="25"/>
      <c r="C42" s="2"/>
      <c r="D42" s="2"/>
      <c r="E42" s="2"/>
      <c r="F42" s="2"/>
    </row>
    <row r="43" spans="1:7">
      <c r="A43" s="2" t="str">
        <f>MSRP_spreadsheet!A42</f>
        <v>throttle body</v>
      </c>
      <c r="B43" s="25"/>
      <c r="C43" s="2"/>
      <c r="D43" s="2"/>
      <c r="E43" s="2"/>
      <c r="F43" s="2"/>
    </row>
    <row r="44" spans="1:7">
      <c r="A44" s="2" t="str">
        <f>MSRP_spreadsheet!A43</f>
        <v>carburetor</v>
      </c>
      <c r="B44" s="25"/>
      <c r="C44" s="2"/>
      <c r="D44" s="2"/>
      <c r="E44" s="2"/>
      <c r="F44" s="2"/>
    </row>
    <row r="45" spans="1:7">
      <c r="A45" s="2" t="str">
        <f>MSRP_spreadsheet!A44</f>
        <v>fuel pump</v>
      </c>
      <c r="B45" s="25"/>
      <c r="C45" s="2"/>
      <c r="D45" s="2"/>
      <c r="E45" s="2"/>
      <c r="F45" s="2"/>
    </row>
    <row r="46" spans="1:7">
      <c r="A46" s="2" t="str">
        <f>MSRP_spreadsheet!A45</f>
        <v>fuel pressure regulator</v>
      </c>
      <c r="B46" s="25"/>
      <c r="C46" s="2"/>
      <c r="D46" s="2"/>
      <c r="E46" s="2"/>
      <c r="F46" s="2"/>
    </row>
    <row r="47" spans="1:7">
      <c r="A47" s="2" t="str">
        <f>MSRP_spreadsheet!A46</f>
        <v>fuel filter</v>
      </c>
      <c r="B47" s="25"/>
      <c r="C47" s="2"/>
      <c r="D47" s="2"/>
      <c r="E47" s="2"/>
      <c r="F47" s="2"/>
    </row>
    <row r="48" spans="1:7">
      <c r="A48" s="2" t="str">
        <f>MSRP_spreadsheet!A47</f>
        <v>fuel line</v>
      </c>
      <c r="B48" s="25"/>
      <c r="C48" s="2"/>
      <c r="D48" s="2"/>
      <c r="E48" s="2"/>
      <c r="F48" s="2"/>
    </row>
    <row r="49" spans="1:7">
      <c r="A49" s="2" t="str">
        <f>MSRP_spreadsheet!A48</f>
        <v>fabrication</v>
      </c>
      <c r="B49" s="25"/>
      <c r="C49" s="2"/>
      <c r="D49" s="2"/>
      <c r="E49" s="2"/>
      <c r="F49" s="2"/>
    </row>
    <row r="50" spans="1:7">
      <c r="A50" s="2" t="str">
        <f>MSRP_spreadsheet!A49</f>
        <v>other</v>
      </c>
      <c r="B50" s="25"/>
      <c r="C50" s="2"/>
      <c r="D50" s="2"/>
      <c r="E50" s="2"/>
      <c r="F50" s="2"/>
    </row>
    <row r="51" spans="1:7">
      <c r="A51" s="2"/>
      <c r="B51" s="25"/>
      <c r="C51" s="2"/>
      <c r="D51" s="2"/>
      <c r="E51" s="2"/>
      <c r="F51" s="2"/>
    </row>
    <row r="52" spans="1:7">
      <c r="A52" s="1" t="str">
        <f>MSRP_spreadsheet!A51</f>
        <v>Exhaust System</v>
      </c>
      <c r="B52" s="25"/>
      <c r="C52" s="2"/>
      <c r="D52" s="2"/>
      <c r="E52" s="2"/>
      <c r="F52" s="2"/>
    </row>
    <row r="53" spans="1:7">
      <c r="A53" s="2" t="str">
        <f>MSRP_spreadsheet!A52</f>
        <v>muffler</v>
      </c>
      <c r="B53" s="25"/>
      <c r="C53" s="2"/>
      <c r="D53" s="2"/>
      <c r="E53" s="2"/>
      <c r="F53" s="2"/>
    </row>
    <row r="54" spans="1:7">
      <c r="A54" s="2" t="str">
        <f>MSRP_spreadsheet!A53</f>
        <v>pipes/tubes</v>
      </c>
      <c r="B54" s="25"/>
      <c r="C54" s="2"/>
      <c r="D54" s="25">
        <f>(19.15/36)*33</f>
        <v>17.554166666666667</v>
      </c>
      <c r="E54" s="2"/>
      <c r="F54" s="2"/>
      <c r="G54" s="39" t="s">
        <v>157</v>
      </c>
    </row>
    <row r="55" spans="1:7">
      <c r="A55" s="2" t="s">
        <v>123</v>
      </c>
      <c r="B55" s="25"/>
      <c r="C55" s="2"/>
      <c r="D55" s="2"/>
      <c r="E55" s="25">
        <f>649.99*1.5</f>
        <v>974.98500000000001</v>
      </c>
      <c r="F55" s="26" t="s">
        <v>137</v>
      </c>
      <c r="G55" t="s">
        <v>136</v>
      </c>
    </row>
    <row r="56" spans="1:7">
      <c r="A56" s="2" t="str">
        <f>MSRP_spreadsheet!A55</f>
        <v>3-way exhaust catalyst</v>
      </c>
      <c r="B56" s="25"/>
      <c r="C56" s="2"/>
      <c r="D56" s="2"/>
      <c r="E56" s="2"/>
      <c r="F56" s="2"/>
    </row>
    <row r="57" spans="1:7">
      <c r="A57" s="2" t="str">
        <f>MSRP_spreadsheet!A56</f>
        <v>diesel particulate filter</v>
      </c>
      <c r="B57" s="25"/>
      <c r="C57" s="2"/>
      <c r="D57" s="2"/>
      <c r="E57" s="2"/>
      <c r="F57" s="2"/>
    </row>
    <row r="58" spans="1:7">
      <c r="A58" s="2" t="str">
        <f>MSRP_spreadsheet!A57</f>
        <v>oxidation catalyst</v>
      </c>
      <c r="B58" s="25"/>
      <c r="C58" s="2"/>
      <c r="D58" s="2"/>
      <c r="E58" s="2"/>
      <c r="F58" s="2"/>
    </row>
    <row r="59" spans="1:7">
      <c r="A59" s="2" t="str">
        <f>MSRP_spreadsheet!A58</f>
        <v>secondary air pump</v>
      </c>
      <c r="B59" s="25"/>
      <c r="C59" s="2"/>
      <c r="D59" s="2"/>
      <c r="E59" s="2"/>
      <c r="F59" s="2"/>
    </row>
    <row r="60" spans="1:7">
      <c r="A60" s="2" t="str">
        <f>MSRP_spreadsheet!A59</f>
        <v>air pump plumbing</v>
      </c>
      <c r="B60" s="25"/>
      <c r="C60" s="2"/>
      <c r="D60" s="2"/>
      <c r="E60" s="2"/>
      <c r="F60" s="2"/>
    </row>
    <row r="61" spans="1:7">
      <c r="A61" s="2" t="str">
        <f>MSRP_spreadsheet!A60</f>
        <v>heat management</v>
      </c>
      <c r="B61" s="25"/>
      <c r="C61" s="2"/>
      <c r="D61" s="2"/>
      <c r="E61" s="2"/>
      <c r="F61" s="2"/>
    </row>
    <row r="62" spans="1:7">
      <c r="A62" s="2" t="str">
        <f>MSRP_spreadsheet!A61</f>
        <v>fabrication</v>
      </c>
      <c r="B62" s="25">
        <f>0.25*50*1.5</f>
        <v>18.75</v>
      </c>
      <c r="C62" s="2"/>
      <c r="D62" s="2"/>
      <c r="E62" s="2"/>
      <c r="F62" s="2"/>
      <c r="G62" t="s">
        <v>165</v>
      </c>
    </row>
    <row r="63" spans="1:7">
      <c r="A63" s="2" t="str">
        <f>MSRP_spreadsheet!A62</f>
        <v>other</v>
      </c>
      <c r="B63" s="25"/>
      <c r="C63" s="2"/>
      <c r="D63" s="2"/>
      <c r="E63" s="2"/>
      <c r="F63" s="2"/>
    </row>
    <row r="64" spans="1:7">
      <c r="A64" s="2"/>
      <c r="B64" s="25"/>
      <c r="C64" s="2"/>
      <c r="D64" s="2"/>
      <c r="E64" s="2"/>
      <c r="F64" s="2"/>
    </row>
    <row r="65" spans="1:14">
      <c r="A65" s="1" t="str">
        <f>MSRP_spreadsheet!A64</f>
        <v>Front Suspension</v>
      </c>
      <c r="B65" s="25"/>
      <c r="C65" s="2"/>
      <c r="D65" s="2"/>
      <c r="E65" s="2"/>
      <c r="F65" s="2"/>
    </row>
    <row r="66" spans="1:14">
      <c r="A66" s="2" t="str">
        <f>MSRP_spreadsheet!A65</f>
        <v>skis</v>
      </c>
      <c r="B66" s="25"/>
      <c r="C66" s="2"/>
      <c r="D66" s="2"/>
      <c r="E66" s="24">
        <f>489.94*1.5</f>
        <v>734.91</v>
      </c>
      <c r="F66" s="85" t="s">
        <v>167</v>
      </c>
      <c r="G66" s="17" t="s">
        <v>133</v>
      </c>
      <c r="H66" s="17"/>
      <c r="I66" s="17"/>
      <c r="J66" s="17"/>
      <c r="K66" s="17"/>
      <c r="L66" s="17"/>
      <c r="M66" s="17"/>
      <c r="N66" s="17"/>
    </row>
    <row r="67" spans="1:14">
      <c r="A67" s="2" t="str">
        <f>MSRP_spreadsheet!A66</f>
        <v>shocks</v>
      </c>
      <c r="B67" s="25"/>
      <c r="C67" s="2"/>
      <c r="D67" s="2"/>
      <c r="E67" s="2"/>
      <c r="F67" s="2"/>
    </row>
    <row r="68" spans="1:14">
      <c r="A68" s="2" t="str">
        <f>MSRP_spreadsheet!A67</f>
        <v>springs</v>
      </c>
      <c r="B68" s="25"/>
      <c r="C68" s="2"/>
      <c r="D68" s="2"/>
      <c r="E68" s="2"/>
      <c r="F68" s="2"/>
    </row>
    <row r="69" spans="1:14">
      <c r="A69" s="2" t="str">
        <f>MSRP_spreadsheet!A68</f>
        <v>trailing arms/A-arms</v>
      </c>
      <c r="B69" s="25"/>
      <c r="C69" s="2"/>
      <c r="D69" s="2"/>
      <c r="E69" s="2"/>
      <c r="F69" s="2"/>
    </row>
    <row r="70" spans="1:14">
      <c r="A70" s="2" t="str">
        <f>MSRP_spreadsheet!A69</f>
        <v>steering components</v>
      </c>
      <c r="B70" s="25"/>
      <c r="C70" s="2"/>
      <c r="D70" s="2"/>
      <c r="E70" s="2"/>
      <c r="F70" s="2"/>
    </row>
    <row r="71" spans="1:14">
      <c r="A71" s="2" t="str">
        <f>MSRP_spreadsheet!A70</f>
        <v>fabrication</v>
      </c>
      <c r="B71" s="25"/>
      <c r="C71" s="2"/>
      <c r="D71" s="2"/>
      <c r="E71" s="2"/>
      <c r="F71" s="2"/>
    </row>
    <row r="72" spans="1:14">
      <c r="A72" s="2" t="str">
        <f>MSRP_spreadsheet!A71</f>
        <v>other</v>
      </c>
      <c r="B72" s="25"/>
      <c r="C72" s="2"/>
      <c r="D72" s="2"/>
      <c r="E72" s="2"/>
      <c r="F72" s="2"/>
    </row>
    <row r="73" spans="1:14">
      <c r="A73" s="2"/>
      <c r="B73" s="25"/>
      <c r="C73" s="2"/>
      <c r="D73" s="2"/>
      <c r="E73" s="2"/>
      <c r="F73" s="2"/>
    </row>
    <row r="74" spans="1:14">
      <c r="A74" s="1" t="str">
        <f>MSRP_spreadsheet!A73</f>
        <v>Rear Suspension</v>
      </c>
      <c r="B74" s="25"/>
      <c r="C74" s="2"/>
      <c r="D74" s="2"/>
      <c r="E74" s="2"/>
      <c r="F74" s="2"/>
    </row>
    <row r="75" spans="1:14">
      <c r="A75" s="2" t="str">
        <f>MSRP_spreadsheet!A74</f>
        <v>wheels</v>
      </c>
      <c r="B75" s="25"/>
      <c r="C75" s="2"/>
      <c r="D75" s="2"/>
      <c r="E75" s="25">
        <f>157.52*1.5</f>
        <v>236.28000000000003</v>
      </c>
      <c r="F75" s="85" t="s">
        <v>169</v>
      </c>
      <c r="G75" s="86" t="s">
        <v>168</v>
      </c>
    </row>
    <row r="76" spans="1:14">
      <c r="A76" s="2" t="str">
        <f>MSRP_spreadsheet!A75</f>
        <v>shocks</v>
      </c>
      <c r="B76" s="25"/>
      <c r="C76" s="2"/>
      <c r="D76" s="2"/>
      <c r="E76" s="2"/>
      <c r="F76" s="2"/>
    </row>
    <row r="77" spans="1:14">
      <c r="A77" s="2" t="str">
        <f>MSRP_spreadsheet!A76</f>
        <v>springs</v>
      </c>
      <c r="B77" s="25"/>
      <c r="C77" s="2"/>
      <c r="D77" s="2"/>
      <c r="E77" s="2"/>
      <c r="F77" s="2"/>
    </row>
    <row r="78" spans="1:14">
      <c r="A78" s="2" t="str">
        <f>MSRP_spreadsheet!A77</f>
        <v>hyfax/sliders</v>
      </c>
      <c r="B78" s="25"/>
      <c r="C78" s="2"/>
      <c r="D78" s="2"/>
      <c r="E78" s="2"/>
      <c r="F78" s="2"/>
    </row>
    <row r="79" spans="1:14">
      <c r="A79" s="2" t="str">
        <f>MSRP_spreadsheet!A78</f>
        <v>mount points</v>
      </c>
      <c r="B79" s="25"/>
      <c r="C79" s="2"/>
      <c r="D79" s="2"/>
      <c r="E79" s="2"/>
      <c r="F79" s="2"/>
    </row>
    <row r="80" spans="1:14">
      <c r="A80" s="2" t="str">
        <f>MSRP_spreadsheet!A79</f>
        <v>fabrication</v>
      </c>
      <c r="B80" s="25"/>
      <c r="C80" s="2"/>
      <c r="D80" s="2"/>
      <c r="E80" s="2"/>
      <c r="F80" s="2"/>
    </row>
    <row r="81" spans="1:7">
      <c r="A81" s="2" t="str">
        <f>MSRP_spreadsheet!A80</f>
        <v>other</v>
      </c>
      <c r="B81" s="25"/>
      <c r="C81" s="2"/>
      <c r="D81" s="2"/>
      <c r="E81" s="2"/>
      <c r="F81" s="2"/>
    </row>
    <row r="82" spans="1:7">
      <c r="A82" s="2"/>
      <c r="B82" s="25"/>
      <c r="C82" s="2"/>
      <c r="D82" s="2"/>
      <c r="E82" s="2"/>
      <c r="F82" s="2"/>
    </row>
    <row r="83" spans="1:7">
      <c r="A83" s="1" t="str">
        <f>MSRP_spreadsheet!A82</f>
        <v>Drivetrain</v>
      </c>
      <c r="B83" s="25"/>
      <c r="C83" s="2"/>
      <c r="D83" s="2"/>
      <c r="E83" s="2"/>
      <c r="F83" s="2"/>
    </row>
    <row r="84" spans="1:7">
      <c r="A84" s="2" t="str">
        <f>MSRP_spreadsheet!A83</f>
        <v>track</v>
      </c>
      <c r="B84" s="25"/>
      <c r="C84" s="2"/>
      <c r="D84" s="2"/>
      <c r="E84" s="25">
        <f>599.99*1.5</f>
        <v>899.98500000000001</v>
      </c>
      <c r="F84" s="23" t="s">
        <v>135</v>
      </c>
      <c r="G84" t="s">
        <v>134</v>
      </c>
    </row>
    <row r="85" spans="1:7">
      <c r="A85" s="2" t="str">
        <f>MSRP_spreadsheet!A84</f>
        <v>studs</v>
      </c>
      <c r="B85" s="25"/>
      <c r="C85" s="2"/>
      <c r="D85" s="2"/>
      <c r="E85" s="2"/>
      <c r="F85" s="2"/>
    </row>
    <row r="86" spans="1:7">
      <c r="A86" s="2" t="str">
        <f>MSRP_spreadsheet!A85</f>
        <v>driveshaft/drive sprockets</v>
      </c>
      <c r="B86" s="25"/>
      <c r="C86" s="2"/>
      <c r="D86" s="2"/>
      <c r="E86" s="2"/>
      <c r="F86" s="2"/>
    </row>
    <row r="87" spans="1:7">
      <c r="A87" s="2" t="str">
        <f>MSRP_spreadsheet!A86</f>
        <v>jackshaft</v>
      </c>
      <c r="B87" s="25"/>
      <c r="C87" s="2"/>
      <c r="D87" s="2"/>
      <c r="E87" s="2"/>
      <c r="F87" s="2"/>
    </row>
    <row r="88" spans="1:7">
      <c r="A88" s="2" t="str">
        <f>MSRP_spreadsheet!A87</f>
        <v>chaincase/gear box</v>
      </c>
      <c r="B88" s="25"/>
      <c r="C88" s="2"/>
      <c r="D88" s="2"/>
      <c r="E88" s="2"/>
      <c r="F88" s="2"/>
    </row>
    <row r="89" spans="1:7">
      <c r="A89" s="2" t="str">
        <f>MSRP_spreadsheet!A88</f>
        <v>drive clutch</v>
      </c>
      <c r="B89" s="25"/>
      <c r="C89" s="2"/>
      <c r="D89" s="2"/>
      <c r="E89" s="2"/>
      <c r="F89" s="2"/>
    </row>
    <row r="90" spans="1:7">
      <c r="A90" s="2" t="str">
        <f>MSRP_spreadsheet!A89</f>
        <v>driven clutch</v>
      </c>
      <c r="B90" s="25"/>
      <c r="C90" s="2"/>
      <c r="D90" s="2"/>
      <c r="E90" s="2"/>
      <c r="F90" s="2"/>
    </row>
    <row r="91" spans="1:7">
      <c r="A91" s="2" t="str">
        <f>MSRP_spreadsheet!A90</f>
        <v>drive belt</v>
      </c>
      <c r="B91" s="25"/>
      <c r="C91" s="2"/>
      <c r="D91" s="2"/>
      <c r="E91" s="2"/>
      <c r="F91" s="2"/>
    </row>
    <row r="92" spans="1:7">
      <c r="A92" s="2" t="str">
        <f>MSRP_spreadsheet!A91</f>
        <v>cvt guarding/cover</v>
      </c>
      <c r="B92" s="25"/>
      <c r="C92" s="2"/>
      <c r="D92" s="2"/>
      <c r="E92" s="2"/>
      <c r="F92" s="2"/>
    </row>
    <row r="93" spans="1:7">
      <c r="A93" s="2" t="str">
        <f>MSRP_spreadsheet!A92</f>
        <v>clutch adaptor</v>
      </c>
      <c r="B93" s="25"/>
      <c r="C93" s="2"/>
      <c r="D93" s="2"/>
      <c r="E93" s="2"/>
      <c r="F93" s="2"/>
    </row>
    <row r="94" spans="1:7">
      <c r="A94" s="2" t="str">
        <f>MSRP_spreadsheet!A93</f>
        <v>fabrication</v>
      </c>
      <c r="B94" s="25"/>
      <c r="C94" s="2"/>
      <c r="D94" s="2"/>
      <c r="E94" s="2"/>
      <c r="F94" s="2"/>
    </row>
    <row r="95" spans="1:7">
      <c r="A95" s="2" t="str">
        <f>MSRP_spreadsheet!A94</f>
        <v>other</v>
      </c>
      <c r="B95" s="25"/>
      <c r="C95" s="2"/>
      <c r="D95" s="2"/>
      <c r="E95" s="2"/>
      <c r="F95" s="2"/>
    </row>
    <row r="96" spans="1:7">
      <c r="A96" s="2"/>
      <c r="B96" s="25"/>
      <c r="C96" s="2"/>
      <c r="D96" s="2"/>
      <c r="E96" s="2"/>
      <c r="F96" s="2"/>
    </row>
    <row r="97" spans="1:7">
      <c r="A97" s="1" t="str">
        <f>MSRP_spreadsheet!A96</f>
        <v>Cooling System</v>
      </c>
      <c r="B97" s="25"/>
      <c r="C97" s="2"/>
      <c r="D97" s="2"/>
      <c r="E97" s="2"/>
      <c r="F97" s="2"/>
    </row>
    <row r="98" spans="1:7">
      <c r="A98" s="2" t="str">
        <f>MSRP_spreadsheet!A97</f>
        <v>radiator</v>
      </c>
      <c r="B98" s="25"/>
      <c r="C98" s="2"/>
      <c r="D98" s="2"/>
      <c r="E98" s="2"/>
      <c r="F98" s="2"/>
    </row>
    <row r="99" spans="1:7">
      <c r="A99" s="2" t="str">
        <f>MSRP_spreadsheet!A98</f>
        <v>coolant pump</v>
      </c>
      <c r="B99" s="25"/>
      <c r="C99" s="2"/>
      <c r="D99" s="2"/>
      <c r="E99" s="2"/>
      <c r="F99" s="2"/>
    </row>
    <row r="100" spans="1:7">
      <c r="A100" s="2" t="str">
        <f>MSRP_spreadsheet!A99</f>
        <v>fan</v>
      </c>
      <c r="B100" s="25"/>
      <c r="C100" s="2"/>
      <c r="D100" s="2"/>
      <c r="E100" s="2"/>
      <c r="F100" s="2"/>
    </row>
    <row r="101" spans="1:7">
      <c r="A101" s="2" t="str">
        <f>MSRP_spreadsheet!A100</f>
        <v>heat exchanger</v>
      </c>
      <c r="B101" s="25"/>
      <c r="C101" s="2"/>
      <c r="D101" s="2"/>
      <c r="E101" s="2"/>
      <c r="F101" s="2"/>
    </row>
    <row r="102" spans="1:7">
      <c r="A102" s="2" t="str">
        <f>MSRP_spreadsheet!A101</f>
        <v>thermostat</v>
      </c>
      <c r="B102" s="25"/>
      <c r="C102" s="2"/>
      <c r="D102" s="2"/>
      <c r="E102" s="2"/>
      <c r="F102" s="2"/>
    </row>
    <row r="103" spans="1:7">
      <c r="A103" s="2" t="str">
        <f>MSRP_spreadsheet!A102</f>
        <v>fabrication</v>
      </c>
      <c r="B103" s="25"/>
      <c r="C103" s="2"/>
      <c r="D103" s="2"/>
      <c r="E103" s="2"/>
      <c r="F103" s="2"/>
    </row>
    <row r="104" spans="1:7">
      <c r="A104" s="2" t="str">
        <f>MSRP_spreadsheet!A103</f>
        <v>other</v>
      </c>
      <c r="B104" s="25"/>
      <c r="C104" s="2"/>
      <c r="D104" s="2"/>
      <c r="E104" s="2"/>
      <c r="F104" s="2"/>
    </row>
    <row r="105" spans="1:7">
      <c r="A105" s="2"/>
      <c r="B105" s="25"/>
      <c r="C105" s="2"/>
      <c r="D105" s="2"/>
      <c r="E105" s="2"/>
      <c r="F105" s="2"/>
    </row>
    <row r="106" spans="1:7">
      <c r="A106" s="1" t="str">
        <f>MSRP_spreadsheet!A105</f>
        <v>Noise/Vibration/Harshness</v>
      </c>
      <c r="B106" s="25"/>
      <c r="C106" s="2"/>
      <c r="D106" s="2"/>
      <c r="E106" s="2"/>
      <c r="F106" s="2"/>
    </row>
    <row r="107" spans="1:7">
      <c r="A107" s="2" t="str">
        <f>MSRP_spreadsheet!A106</f>
        <v>skirting</v>
      </c>
      <c r="B107" s="25"/>
      <c r="C107" s="2"/>
      <c r="D107" s="2"/>
      <c r="E107" s="2"/>
      <c r="F107" s="2"/>
    </row>
    <row r="108" spans="1:7">
      <c r="A108" s="2" t="str">
        <f>MSRP_spreadsheet!A107</f>
        <v>hood lining</v>
      </c>
      <c r="B108" s="25"/>
      <c r="C108" s="2"/>
      <c r="D108" s="25">
        <f>0.99*12</f>
        <v>11.879999999999999</v>
      </c>
      <c r="E108" s="2"/>
      <c r="F108" s="2"/>
      <c r="G108" s="39" t="s">
        <v>141</v>
      </c>
    </row>
    <row r="109" spans="1:7">
      <c r="A109" s="2" t="str">
        <f>MSRP_spreadsheet!A108</f>
        <v>tunnel lining</v>
      </c>
      <c r="B109" s="25"/>
      <c r="C109" s="2"/>
      <c r="D109" s="25">
        <f>(110.25/30)*10.7</f>
        <v>39.322499999999998</v>
      </c>
      <c r="E109" s="2"/>
      <c r="F109" s="2"/>
      <c r="G109" t="s">
        <v>140</v>
      </c>
    </row>
    <row r="110" spans="1:7">
      <c r="A110" s="2" t="str">
        <f>MSRP_spreadsheet!A109</f>
        <v>fiberglass packing</v>
      </c>
      <c r="B110" s="25"/>
      <c r="C110" s="2"/>
      <c r="D110" s="2"/>
      <c r="E110" s="2"/>
      <c r="F110" s="2"/>
    </row>
    <row r="111" spans="1:7">
      <c r="A111" s="2" t="e">
        <f>MSRP_spreadsheet!#REF!</f>
        <v>#REF!</v>
      </c>
      <c r="B111" s="25"/>
      <c r="C111" s="2"/>
      <c r="D111" s="2"/>
      <c r="E111" s="2"/>
      <c r="F111" s="2"/>
    </row>
    <row r="112" spans="1:7">
      <c r="A112" s="2"/>
      <c r="B112" s="25"/>
      <c r="C112" s="2"/>
      <c r="D112" s="2"/>
      <c r="E112" s="2"/>
      <c r="F112" s="2"/>
    </row>
    <row r="113" spans="1:7">
      <c r="A113" s="1" t="s">
        <v>139</v>
      </c>
      <c r="B113" s="25"/>
      <c r="C113" s="2"/>
      <c r="D113" s="2"/>
      <c r="E113" s="2"/>
      <c r="F113" s="2"/>
    </row>
    <row r="114" spans="1:7">
      <c r="A114" s="42" t="s">
        <v>142</v>
      </c>
      <c r="B114" s="25"/>
      <c r="C114" s="2"/>
      <c r="D114" s="2"/>
      <c r="E114" s="2"/>
      <c r="F114" s="2"/>
    </row>
    <row r="115" spans="1:7">
      <c r="A115" s="42" t="s">
        <v>143</v>
      </c>
      <c r="B115" s="25"/>
      <c r="C115" s="2"/>
      <c r="D115" s="2"/>
      <c r="E115" s="2"/>
      <c r="F115" s="2"/>
    </row>
    <row r="116" spans="1:7">
      <c r="A116" s="42" t="s">
        <v>144</v>
      </c>
      <c r="B116" s="25"/>
      <c r="C116" s="2"/>
      <c r="D116" s="2"/>
      <c r="E116" s="2"/>
      <c r="F116" s="2"/>
    </row>
    <row r="117" spans="1:7">
      <c r="A117" s="42" t="s">
        <v>145</v>
      </c>
      <c r="B117" s="25"/>
      <c r="C117" s="2"/>
      <c r="D117" s="2"/>
      <c r="E117" s="2"/>
      <c r="F117" s="2"/>
    </row>
    <row r="118" spans="1:7">
      <c r="A118" s="2" t="str">
        <f>MSRP_spreadsheet!A117</f>
        <v>windshield</v>
      </c>
      <c r="B118" s="25"/>
      <c r="C118" s="2"/>
      <c r="D118" s="2"/>
      <c r="E118" s="2"/>
      <c r="F118" s="2"/>
    </row>
    <row r="119" spans="1:7">
      <c r="A119" s="2" t="str">
        <f>MSRP_spreadsheet!A118</f>
        <v>motor mount</v>
      </c>
      <c r="B119" s="25"/>
      <c r="C119" s="2"/>
      <c r="D119" s="2"/>
      <c r="E119" s="2"/>
      <c r="F119" s="2"/>
    </row>
    <row r="120" spans="1:7">
      <c r="A120" s="2" t="str">
        <f>MSRP_spreadsheet!A119</f>
        <v>fuel tank</v>
      </c>
      <c r="B120" s="25"/>
      <c r="C120" s="2"/>
      <c r="D120" s="2"/>
      <c r="E120" s="2"/>
      <c r="F120" s="2"/>
    </row>
    <row r="121" spans="1:7">
      <c r="A121" s="2" t="str">
        <f>MSRP_spreadsheet!A120</f>
        <v>battery box</v>
      </c>
      <c r="B121" s="25"/>
      <c r="C121" s="2"/>
      <c r="D121" s="2"/>
      <c r="E121" s="2"/>
      <c r="F121" s="2"/>
    </row>
    <row r="122" spans="1:7">
      <c r="A122" s="2" t="str">
        <f>MSRP_spreadsheet!A121</f>
        <v>handlebars/hooks/risers</v>
      </c>
      <c r="B122" s="25"/>
      <c r="C122" s="2"/>
      <c r="D122" s="25"/>
      <c r="E122" s="2"/>
      <c r="F122" s="2"/>
    </row>
    <row r="123" spans="1:7">
      <c r="A123" s="2" t="str">
        <f>MSRP_spreadsheet!A122</f>
        <v>hand guards</v>
      </c>
      <c r="B123" s="25"/>
      <c r="C123" s="2"/>
      <c r="D123" s="2"/>
      <c r="E123" s="2"/>
      <c r="F123" s="2"/>
    </row>
    <row r="124" spans="1:7">
      <c r="A124" s="2" t="str">
        <f>MSRP_spreadsheet!A123</f>
        <v>throttle</v>
      </c>
      <c r="B124" s="25"/>
      <c r="C124" s="2"/>
      <c r="D124" s="2"/>
      <c r="E124" s="2"/>
      <c r="F124" s="2"/>
    </row>
    <row r="125" spans="1:7">
      <c r="A125" s="2" t="str">
        <f>MSRP_spreadsheet!A124</f>
        <v>brake system</v>
      </c>
      <c r="B125" s="25"/>
      <c r="C125" s="2"/>
      <c r="D125" s="2"/>
      <c r="E125" s="2"/>
      <c r="F125" s="2"/>
    </row>
    <row r="126" spans="1:7">
      <c r="A126" s="2" t="str">
        <f>MSRP_spreadsheet!A125</f>
        <v>heated grips</v>
      </c>
      <c r="B126" s="25"/>
      <c r="C126" s="2"/>
      <c r="D126" s="2"/>
      <c r="E126" s="2"/>
      <c r="F126" s="2"/>
    </row>
    <row r="127" spans="1:7">
      <c r="A127" s="2" t="str">
        <f>MSRP_spreadsheet!A126</f>
        <v>fabrication</v>
      </c>
      <c r="B127" s="25"/>
      <c r="C127" s="2"/>
      <c r="D127" s="2"/>
      <c r="E127" s="2"/>
      <c r="F127" s="2"/>
    </row>
    <row r="128" spans="1:7">
      <c r="A128" s="2" t="str">
        <f>MSRP_spreadsheet!A127</f>
        <v>other</v>
      </c>
      <c r="B128" s="25"/>
      <c r="C128" s="2"/>
      <c r="D128" s="25">
        <f xml:space="preserve"> 1.75*2.5</f>
        <v>4.375</v>
      </c>
      <c r="E128" s="2"/>
      <c r="F128" s="2"/>
      <c r="G128" s="39" t="s">
        <v>153</v>
      </c>
    </row>
    <row r="129" spans="1:6">
      <c r="A129" s="2"/>
      <c r="B129" s="25"/>
      <c r="C129" s="2"/>
      <c r="D129" s="2"/>
      <c r="E129" s="2"/>
      <c r="F129" s="2"/>
    </row>
    <row r="130" spans="1:6">
      <c r="A130" s="1" t="s">
        <v>147</v>
      </c>
      <c r="B130" s="25"/>
      <c r="C130" s="2"/>
      <c r="D130" s="2"/>
      <c r="E130" s="2"/>
      <c r="F130" s="2"/>
    </row>
    <row r="131" spans="1:6">
      <c r="A131" s="42" t="s">
        <v>148</v>
      </c>
      <c r="B131" s="25"/>
      <c r="C131" s="2"/>
      <c r="D131" s="2"/>
      <c r="E131" s="2"/>
      <c r="F131" s="2"/>
    </row>
    <row r="132" spans="1:6">
      <c r="A132" s="42" t="s">
        <v>149</v>
      </c>
      <c r="B132" s="25"/>
      <c r="C132" s="2"/>
      <c r="D132" s="2"/>
      <c r="E132" s="2"/>
      <c r="F132" s="2"/>
    </row>
    <row r="133" spans="1:6">
      <c r="A133" s="42" t="s">
        <v>49</v>
      </c>
      <c r="B133" s="25"/>
      <c r="C133" s="2"/>
      <c r="D133" s="2"/>
      <c r="E133" s="2"/>
      <c r="F133" s="2"/>
    </row>
    <row r="134" spans="1:6">
      <c r="A134" s="42" t="s">
        <v>150</v>
      </c>
      <c r="B134" s="25"/>
      <c r="C134" s="2"/>
      <c r="D134" s="2"/>
      <c r="E134" s="2"/>
      <c r="F134" s="2"/>
    </row>
    <row r="135" spans="1:6">
      <c r="A135" s="42" t="s">
        <v>151</v>
      </c>
      <c r="B135" s="25"/>
      <c r="C135" s="2"/>
      <c r="D135" s="2"/>
      <c r="E135" s="2"/>
      <c r="F135" s="2"/>
    </row>
    <row r="136" spans="1:6">
      <c r="A136" s="2" t="str">
        <f>MSRP_spreadsheet!A134</f>
        <v>lighting</v>
      </c>
      <c r="B136" s="25"/>
      <c r="C136" s="2"/>
      <c r="D136" s="2"/>
      <c r="E136" s="2"/>
      <c r="F136" s="2"/>
    </row>
    <row r="137" spans="1:6">
      <c r="A137" s="2" t="str">
        <f>MSRP_spreadsheet!A135</f>
        <v>motor charger</v>
      </c>
      <c r="B137" s="25"/>
      <c r="C137" s="2"/>
      <c r="D137" s="2"/>
      <c r="E137" s="2"/>
      <c r="F137" s="2"/>
    </row>
    <row r="138" spans="1:6">
      <c r="A138" s="2" t="str">
        <f>MSRP_spreadsheet!A136</f>
        <v>contactor</v>
      </c>
      <c r="B138" s="25"/>
      <c r="C138" s="2"/>
      <c r="D138" s="2"/>
      <c r="E138" s="2"/>
      <c r="F138" s="2"/>
    </row>
    <row r="139" spans="1:6">
      <c r="A139" s="2" t="str">
        <f>MSRP_spreadsheet!A137</f>
        <v>motor controller</v>
      </c>
      <c r="B139" s="25"/>
      <c r="C139" s="2"/>
      <c r="D139" s="2"/>
      <c r="E139" s="2"/>
      <c r="F139" s="2"/>
    </row>
    <row r="140" spans="1:6">
      <c r="A140" s="2" t="str">
        <f>MSRP_spreadsheet!A138</f>
        <v>injector controller</v>
      </c>
      <c r="B140" s="25"/>
      <c r="C140" s="2"/>
      <c r="D140" s="2"/>
      <c r="E140" s="2"/>
      <c r="F140" s="2"/>
    </row>
    <row r="141" spans="1:6">
      <c r="A141" s="2" t="str">
        <f>MSRP_spreadsheet!A139</f>
        <v>boost controller</v>
      </c>
      <c r="B141" s="25"/>
      <c r="C141" s="2"/>
      <c r="D141" s="2"/>
      <c r="E141" s="2"/>
      <c r="F141" s="2"/>
    </row>
    <row r="142" spans="1:6">
      <c r="A142" s="2" t="str">
        <f>MSRP_spreadsheet!A140</f>
        <v>exhaust gas temperature (EGT) sensor</v>
      </c>
      <c r="B142" s="25"/>
      <c r="C142" s="2"/>
      <c r="D142" s="2"/>
      <c r="E142" s="2"/>
      <c r="F142" s="2"/>
    </row>
    <row r="143" spans="1:6">
      <c r="A143" s="2" t="str">
        <f>MSRP_spreadsheet!A141</f>
        <v>general sensor(s)</v>
      </c>
      <c r="B143" s="25"/>
      <c r="C143" s="2"/>
      <c r="D143" s="2"/>
      <c r="E143" s="2"/>
      <c r="F143" s="2"/>
    </row>
    <row r="144" spans="1:6">
      <c r="A144" s="2" t="str">
        <f>MSRP_spreadsheet!A142</f>
        <v>engine calibration hardware</v>
      </c>
      <c r="B144" s="25"/>
      <c r="C144" s="2"/>
      <c r="D144" s="2"/>
      <c r="E144" s="2"/>
      <c r="F144" s="2"/>
    </row>
    <row r="145" spans="1:7">
      <c r="A145" s="2" t="str">
        <f>MSRP_spreadsheet!A143</f>
        <v>engine calibration software</v>
      </c>
      <c r="B145" s="25"/>
      <c r="C145" s="2"/>
      <c r="D145" s="2"/>
      <c r="E145" s="2"/>
      <c r="F145" s="2"/>
    </row>
    <row r="146" spans="1:7">
      <c r="A146" s="42" t="s">
        <v>159</v>
      </c>
      <c r="B146" s="25"/>
      <c r="C146" s="2"/>
      <c r="D146" s="2"/>
      <c r="E146" s="2"/>
      <c r="F146" s="2"/>
    </row>
    <row r="147" spans="1:7">
      <c r="A147" s="42" t="s">
        <v>130</v>
      </c>
      <c r="B147" s="25"/>
      <c r="C147" s="2"/>
      <c r="D147" s="25">
        <f>0.69*1.46</f>
        <v>1.0073999999999999</v>
      </c>
      <c r="E147" s="2"/>
      <c r="F147" s="2"/>
      <c r="G147" s="39" t="s">
        <v>162</v>
      </c>
    </row>
    <row r="148" spans="1:7">
      <c r="A148" s="2" t="str">
        <f>MSRP_spreadsheet!A144</f>
        <v>fabrication</v>
      </c>
      <c r="B148" s="25"/>
      <c r="C148" s="2"/>
      <c r="D148" s="2"/>
      <c r="E148" s="2"/>
      <c r="F148" s="2"/>
    </row>
    <row r="149" spans="1:7">
      <c r="A149" s="2" t="str">
        <f>MSRP_spreadsheet!A145</f>
        <v>microcontroller</v>
      </c>
      <c r="B149" s="25"/>
      <c r="C149" s="2"/>
      <c r="D149" s="2"/>
      <c r="E149" s="2"/>
      <c r="F149" s="2"/>
    </row>
    <row r="150" spans="1:7">
      <c r="A150" s="2"/>
      <c r="B150" s="25"/>
      <c r="C150" s="2"/>
      <c r="D150" s="2"/>
      <c r="E150" s="2"/>
      <c r="F150" s="2"/>
    </row>
    <row r="151" spans="1:7">
      <c r="A151" s="2"/>
      <c r="B151" s="25"/>
      <c r="C151" s="2"/>
      <c r="D151" s="2"/>
      <c r="E151" s="2"/>
      <c r="F151" s="2"/>
    </row>
    <row r="152" spans="1:7">
      <c r="A152" s="2"/>
      <c r="B152" s="25"/>
      <c r="C152" s="2"/>
      <c r="D152" s="2"/>
      <c r="E152" s="2"/>
      <c r="F152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5"/>
  <sheetViews>
    <sheetView zoomScaleNormal="100" workbookViewId="0">
      <selection activeCell="O155" sqref="O155"/>
    </sheetView>
  </sheetViews>
  <sheetFormatPr defaultRowHeight="12.75"/>
  <sheetData>
    <row r="1" ht="12.75" customHeight="1"/>
    <row r="85" spans="2:2">
      <c r="B85" s="12" t="s">
        <v>111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Woodland, Mark (wood9476@vandals.uidaho.edu)</cp:lastModifiedBy>
  <cp:lastPrinted>2008-01-25T00:54:40Z</cp:lastPrinted>
  <dcterms:created xsi:type="dcterms:W3CDTF">2007-09-19T17:02:49Z</dcterms:created>
  <dcterms:modified xsi:type="dcterms:W3CDTF">2016-02-22T20:40:02Z</dcterms:modified>
</cp:coreProperties>
</file>