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Engineering\SeniorDesign\- Group Folders\CSC\2015\Paper\Final Files\"/>
    </mc:Choice>
  </mc:AlternateContent>
  <bookViews>
    <workbookView xWindow="0" yWindow="0" windowWidth="20490" windowHeight="7755" activeTab="2"/>
  </bookViews>
  <sheets>
    <sheet name="MSRP_spreadsheet" sheetId="1" r:id="rId1"/>
    <sheet name="Supporting_Calculations" sheetId="2" r:id="rId2"/>
    <sheet name="Reciepts-Documentation" sheetId="4" r:id="rId3"/>
  </sheets>
  <definedNames>
    <definedName name="_xlnm.Print_Titles" localSheetId="0">MSRP_spreadsheet!$1:$1</definedName>
  </definedNames>
  <calcPr calcId="152511"/>
</workbook>
</file>

<file path=xl/calcChain.xml><?xml version="1.0" encoding="utf-8"?>
<calcChain xmlns="http://schemas.openxmlformats.org/spreadsheetml/2006/main">
  <c r="G145" i="1" l="1"/>
  <c r="G146" i="1"/>
  <c r="G148" i="1" l="1"/>
  <c r="D145" i="2"/>
  <c r="G144" i="1"/>
  <c r="C147" i="1"/>
  <c r="B108" i="2"/>
  <c r="B107" i="2"/>
  <c r="B147" i="2" l="1"/>
  <c r="B146" i="2"/>
  <c r="E53" i="1" l="1"/>
  <c r="F34" i="1"/>
  <c r="E33" i="2"/>
  <c r="C60" i="1"/>
  <c r="B61" i="2"/>
  <c r="A62" i="2"/>
  <c r="E65" i="2"/>
  <c r="F64" i="1"/>
  <c r="G64" i="1" s="1"/>
  <c r="F82" i="1"/>
  <c r="E83" i="2"/>
  <c r="F73" i="1" l="1"/>
  <c r="E74" i="2"/>
  <c r="E38" i="1" l="1"/>
  <c r="D37" i="2"/>
  <c r="B60" i="2" l="1"/>
  <c r="G82" i="1"/>
  <c r="G107" i="1"/>
  <c r="G106" i="1"/>
  <c r="B2" i="2"/>
  <c r="C1" i="2"/>
  <c r="D1" i="2"/>
  <c r="E1" i="2"/>
  <c r="F1" i="2"/>
  <c r="B1" i="2"/>
  <c r="A2" i="2"/>
  <c r="E156" i="1"/>
  <c r="G133" i="1"/>
  <c r="G134" i="1"/>
  <c r="G135" i="1"/>
  <c r="G136" i="1"/>
  <c r="G137" i="1"/>
  <c r="G138" i="1"/>
  <c r="G139" i="1"/>
  <c r="G140" i="1"/>
  <c r="G141" i="1"/>
  <c r="G142" i="1"/>
  <c r="G143" i="1"/>
  <c r="G147" i="1"/>
  <c r="G149" i="1"/>
  <c r="G150" i="1"/>
  <c r="G151" i="1"/>
  <c r="G129" i="1"/>
  <c r="G23" i="1"/>
  <c r="G7" i="1"/>
  <c r="G8" i="1"/>
  <c r="G9" i="1"/>
  <c r="G10" i="1"/>
  <c r="G11" i="1"/>
  <c r="G12" i="1"/>
  <c r="G13" i="1"/>
  <c r="G14" i="1"/>
  <c r="G15" i="1"/>
  <c r="G18" i="1"/>
  <c r="G19" i="1"/>
  <c r="G20" i="1"/>
  <c r="G21" i="1"/>
  <c r="G22" i="1"/>
  <c r="G24" i="1"/>
  <c r="G25" i="1"/>
  <c r="G26" i="1"/>
  <c r="G29" i="1"/>
  <c r="G30" i="1"/>
  <c r="G31" i="1"/>
  <c r="G32" i="1"/>
  <c r="G33" i="1"/>
  <c r="G34" i="1"/>
  <c r="G35" i="1"/>
  <c r="G36" i="1"/>
  <c r="G37" i="1"/>
  <c r="G38" i="1"/>
  <c r="G41" i="1"/>
  <c r="G42" i="1"/>
  <c r="G43" i="1"/>
  <c r="G44" i="1"/>
  <c r="G45" i="1"/>
  <c r="G46" i="1"/>
  <c r="G47" i="1"/>
  <c r="G48" i="1"/>
  <c r="G49" i="1"/>
  <c r="G52" i="1"/>
  <c r="G53" i="1"/>
  <c r="G54" i="1"/>
  <c r="G55" i="1"/>
  <c r="G56" i="1"/>
  <c r="G57" i="1"/>
  <c r="G58" i="1"/>
  <c r="G59" i="1"/>
  <c r="G60" i="1"/>
  <c r="G61" i="1"/>
  <c r="G65" i="1"/>
  <c r="G66" i="1"/>
  <c r="G67" i="1"/>
  <c r="G68" i="1"/>
  <c r="G69" i="1"/>
  <c r="G70" i="1"/>
  <c r="G73" i="1"/>
  <c r="G74" i="1"/>
  <c r="G75" i="1"/>
  <c r="G76" i="1"/>
  <c r="G77" i="1"/>
  <c r="G78" i="1"/>
  <c r="G79" i="1"/>
  <c r="G83" i="1"/>
  <c r="G84" i="1"/>
  <c r="G85" i="1"/>
  <c r="G86" i="1"/>
  <c r="G87" i="1"/>
  <c r="G88" i="1"/>
  <c r="G89" i="1"/>
  <c r="G90" i="1"/>
  <c r="G91" i="1"/>
  <c r="G92" i="1"/>
  <c r="G93" i="1"/>
  <c r="G96" i="1"/>
  <c r="G97" i="1"/>
  <c r="G98" i="1"/>
  <c r="G99" i="1"/>
  <c r="G100" i="1"/>
  <c r="G101" i="1"/>
  <c r="G102" i="1"/>
  <c r="G105" i="1"/>
  <c r="G108" i="1"/>
  <c r="G109" i="1"/>
  <c r="G112" i="1"/>
  <c r="G113" i="1"/>
  <c r="G114" i="1"/>
  <c r="G115" i="1"/>
  <c r="G116" i="1"/>
  <c r="G117" i="1"/>
  <c r="G118" i="1"/>
  <c r="G119" i="1"/>
  <c r="G120" i="1"/>
  <c r="G121" i="1"/>
  <c r="G122" i="1"/>
  <c r="G123" i="1"/>
  <c r="G124" i="1"/>
  <c r="G125" i="1"/>
  <c r="G126" i="1"/>
  <c r="G130" i="1"/>
  <c r="G131" i="1"/>
  <c r="G132" i="1"/>
  <c r="A14" i="2"/>
  <c r="A3" i="2"/>
  <c r="A5" i="2"/>
  <c r="A6" i="2"/>
  <c r="A7" i="2"/>
  <c r="A8" i="2"/>
  <c r="A9" i="2"/>
  <c r="A10" i="2"/>
  <c r="A11" i="2"/>
  <c r="A12" i="2"/>
  <c r="A13" i="2"/>
  <c r="A16" i="2"/>
  <c r="A17" i="2"/>
  <c r="A18" i="2"/>
  <c r="A19" i="2"/>
  <c r="A20" i="2"/>
  <c r="A21" i="2"/>
  <c r="A22" i="2"/>
  <c r="A23" i="2"/>
  <c r="A24" i="2"/>
  <c r="A25" i="2"/>
  <c r="A27" i="2"/>
  <c r="A28" i="2"/>
  <c r="A29" i="2"/>
  <c r="A30" i="2"/>
  <c r="A31" i="2"/>
  <c r="A32" i="2"/>
  <c r="A33" i="2"/>
  <c r="A34" i="2"/>
  <c r="A35" i="2"/>
  <c r="A36" i="2"/>
  <c r="A37" i="2"/>
  <c r="A39" i="2"/>
  <c r="A40" i="2"/>
  <c r="A41" i="2"/>
  <c r="A42" i="2"/>
  <c r="A43" i="2"/>
  <c r="A44" i="2"/>
  <c r="A45" i="2"/>
  <c r="A46" i="2"/>
  <c r="A47" i="2"/>
  <c r="A48" i="2"/>
  <c r="A50" i="2"/>
  <c r="A51" i="2"/>
  <c r="A52" i="2"/>
  <c r="A54" i="2"/>
  <c r="A55" i="2"/>
  <c r="A56" i="2"/>
  <c r="A57" i="2"/>
  <c r="A58" i="2"/>
  <c r="A59" i="2"/>
  <c r="A60" i="2"/>
  <c r="A64" i="2"/>
  <c r="A65" i="2"/>
  <c r="A66" i="2"/>
  <c r="A67" i="2"/>
  <c r="A68" i="2"/>
  <c r="A69" i="2"/>
  <c r="A70" i="2"/>
  <c r="A71" i="2"/>
  <c r="A73" i="2"/>
  <c r="A74" i="2"/>
  <c r="A75" i="2"/>
  <c r="A76" i="2"/>
  <c r="A77" i="2"/>
  <c r="A78" i="2"/>
  <c r="A79" i="2"/>
  <c r="A80" i="2"/>
  <c r="A82" i="2"/>
  <c r="A83" i="2"/>
  <c r="A84" i="2"/>
  <c r="A85" i="2"/>
  <c r="A86" i="2"/>
  <c r="A87" i="2"/>
  <c r="A88" i="2"/>
  <c r="A89" i="2"/>
  <c r="A90" i="2"/>
  <c r="A91" i="2"/>
  <c r="A92" i="2"/>
  <c r="A93" i="2"/>
  <c r="A94" i="2"/>
  <c r="A96" i="2"/>
  <c r="A97" i="2"/>
  <c r="A98" i="2"/>
  <c r="A99" i="2"/>
  <c r="A100" i="2"/>
  <c r="A101" i="2"/>
  <c r="A102" i="2"/>
  <c r="A103" i="2"/>
  <c r="A105" i="2"/>
  <c r="A106" i="2"/>
  <c r="A107" i="2"/>
  <c r="A108" i="2"/>
  <c r="A109" i="2"/>
  <c r="A110" i="2"/>
  <c r="A112" i="2"/>
  <c r="A113" i="2"/>
  <c r="A114" i="2"/>
  <c r="A115" i="2"/>
  <c r="A116" i="2"/>
  <c r="A117" i="2"/>
  <c r="A118" i="2"/>
  <c r="A119" i="2"/>
  <c r="A120" i="2"/>
  <c r="A121" i="2"/>
  <c r="A122" i="2"/>
  <c r="A123" i="2"/>
  <c r="A124" i="2"/>
  <c r="A125" i="2"/>
  <c r="A126" i="2"/>
  <c r="A127" i="2"/>
  <c r="A129" i="2"/>
  <c r="A130" i="2"/>
  <c r="A131" i="2"/>
  <c r="A132" i="2"/>
  <c r="A133" i="2"/>
  <c r="A134" i="2"/>
  <c r="A135" i="2"/>
  <c r="A136" i="2"/>
  <c r="A137" i="2"/>
  <c r="A138" i="2"/>
  <c r="A139" i="2"/>
  <c r="A140" i="2"/>
  <c r="A141" i="2"/>
  <c r="A142" i="2"/>
  <c r="A143" i="2"/>
  <c r="A144" i="2"/>
  <c r="A146" i="2"/>
  <c r="A148" i="2"/>
  <c r="D156" i="1"/>
  <c r="F156" i="1"/>
  <c r="C156" i="1" l="1"/>
  <c r="C158" i="1" s="1"/>
  <c r="G156" i="1"/>
</calcChain>
</file>

<file path=xl/sharedStrings.xml><?xml version="1.0" encoding="utf-8"?>
<sst xmlns="http://schemas.openxmlformats.org/spreadsheetml/2006/main" count="301" uniqueCount="179">
  <si>
    <t>Exhaust System</t>
  </si>
  <si>
    <t>Front Suspension</t>
  </si>
  <si>
    <t>Rear Suspension</t>
  </si>
  <si>
    <t>muffler</t>
  </si>
  <si>
    <t>Drivetrain</t>
  </si>
  <si>
    <t>track</t>
  </si>
  <si>
    <t>studs</t>
  </si>
  <si>
    <t>Air Management/Intake System</t>
  </si>
  <si>
    <t>Cooling System</t>
  </si>
  <si>
    <t>air pump plumbing</t>
  </si>
  <si>
    <t>jackshaft</t>
  </si>
  <si>
    <t>chaincase/gear box</t>
  </si>
  <si>
    <t>drive clutch</t>
  </si>
  <si>
    <t>driven clutch</t>
  </si>
  <si>
    <t>drive belt</t>
  </si>
  <si>
    <t>3-way exhaust catalyst</t>
  </si>
  <si>
    <t>diesel particulate filter</t>
  </si>
  <si>
    <t>oxidation catalyst</t>
  </si>
  <si>
    <t>secondary air pump</t>
  </si>
  <si>
    <t>skis</t>
  </si>
  <si>
    <t>shocks</t>
  </si>
  <si>
    <t>springs</t>
  </si>
  <si>
    <t>trailing arms/A-arms</t>
  </si>
  <si>
    <t>wheels</t>
  </si>
  <si>
    <t>hyfax/sliders</t>
  </si>
  <si>
    <t>mount points</t>
  </si>
  <si>
    <t>Noise/Vibration/Harshness</t>
  </si>
  <si>
    <t>radiator</t>
  </si>
  <si>
    <t>internal parts coating</t>
  </si>
  <si>
    <t>Chassis</t>
  </si>
  <si>
    <t>seat</t>
  </si>
  <si>
    <t>hood</t>
  </si>
  <si>
    <t>windshield</t>
  </si>
  <si>
    <t>skirting</t>
  </si>
  <si>
    <t>hood lining</t>
  </si>
  <si>
    <t>tunnel lining</t>
  </si>
  <si>
    <t>electric motor</t>
  </si>
  <si>
    <t>pistons/rings/connecting rods</t>
  </si>
  <si>
    <t>Fuel Management</t>
  </si>
  <si>
    <t>supercharger</t>
  </si>
  <si>
    <t>air box/air filter</t>
  </si>
  <si>
    <t>pipes/tubes</t>
  </si>
  <si>
    <t>heat management</t>
  </si>
  <si>
    <t>fan</t>
  </si>
  <si>
    <t>heat exchanger</t>
  </si>
  <si>
    <t>thermostat</t>
  </si>
  <si>
    <t>fuel tank</t>
  </si>
  <si>
    <t>battery(s)</t>
  </si>
  <si>
    <t>battery box</t>
  </si>
  <si>
    <t>hand guards</t>
  </si>
  <si>
    <t>throttle</t>
  </si>
  <si>
    <t>brake system</t>
  </si>
  <si>
    <t>Engine/Motor</t>
  </si>
  <si>
    <t>Electrical</t>
  </si>
  <si>
    <t>switches</t>
  </si>
  <si>
    <t>connectors</t>
  </si>
  <si>
    <t>fuses</t>
  </si>
  <si>
    <t>wire/cable</t>
  </si>
  <si>
    <t>lighting</t>
  </si>
  <si>
    <t>turbocharger</t>
  </si>
  <si>
    <t>spark-ignition/compression-ignition</t>
  </si>
  <si>
    <t>Description/Details</t>
  </si>
  <si>
    <t>tow hitch/rack</t>
  </si>
  <si>
    <t>12 VDC outlet</t>
  </si>
  <si>
    <t>handle bar hooks</t>
  </si>
  <si>
    <t>mirrors</t>
  </si>
  <si>
    <t>tachometer</t>
  </si>
  <si>
    <t>electric start</t>
  </si>
  <si>
    <t>boost bottle</t>
  </si>
  <si>
    <t>driveshaft/drive sprockets</t>
  </si>
  <si>
    <t>fiberglass packing</t>
  </si>
  <si>
    <t>handlebars/hooks/risers</t>
  </si>
  <si>
    <t>heated grips</t>
  </si>
  <si>
    <t>fuel line</t>
  </si>
  <si>
    <t>fuel filter</t>
  </si>
  <si>
    <t>fuel pressure regulator</t>
  </si>
  <si>
    <t>fuel pump</t>
  </si>
  <si>
    <t>carburetor</t>
  </si>
  <si>
    <t>throttle body</t>
  </si>
  <si>
    <t>fuel injector (PFI, SDI, DI)</t>
  </si>
  <si>
    <t>rotary valve</t>
  </si>
  <si>
    <t>reed valve</t>
  </si>
  <si>
    <t>intercooler</t>
  </si>
  <si>
    <t>steering components</t>
  </si>
  <si>
    <t>clutch adaptor</t>
  </si>
  <si>
    <t>cvt guarding/cover</t>
  </si>
  <si>
    <t>coolant pump</t>
  </si>
  <si>
    <t>fabrication</t>
  </si>
  <si>
    <t>reverse</t>
  </si>
  <si>
    <t>bulkhead modification</t>
  </si>
  <si>
    <t>tunnel modification</t>
  </si>
  <si>
    <t>motor mount</t>
  </si>
  <si>
    <t>motor charger</t>
  </si>
  <si>
    <t>contactor</t>
  </si>
  <si>
    <t>motor controller</t>
  </si>
  <si>
    <t>injector controller</t>
  </si>
  <si>
    <t>boost controller</t>
  </si>
  <si>
    <t>exhaust gas temperature (EGT) sensor</t>
  </si>
  <si>
    <t>general sensor(s)</t>
  </si>
  <si>
    <t>Component</t>
  </si>
  <si>
    <t>Mfg. quote + 50%</t>
  </si>
  <si>
    <t>Whls. + 50%</t>
  </si>
  <si>
    <t>auxiliary energy sources</t>
  </si>
  <si>
    <t>Per Item MSRP</t>
  </si>
  <si>
    <t>Factory options utilized on competition sled</t>
  </si>
  <si>
    <t>engine calibration software</t>
  </si>
  <si>
    <t>engine calibration hardware</t>
  </si>
  <si>
    <t>6. Diesel, hybrid electric, and full electric base sled MSRP: reduce chassis cost by 40% i.e., complete base snowmobile with factory engine is $8,000, base MSRP would equal $8,000 x 0.6 = $4800</t>
  </si>
  <si>
    <t>head</t>
  </si>
  <si>
    <t>cylinder</t>
  </si>
  <si>
    <t>turbocharger/supercharger plumbing</t>
  </si>
  <si>
    <t>Subtotals:</t>
  </si>
  <si>
    <t>other</t>
  </si>
  <si>
    <t>Sled MSRP or Highest Value of modified components</t>
  </si>
  <si>
    <t>pulley</t>
  </si>
  <si>
    <t>belts</t>
  </si>
  <si>
    <t>Retail cost of added component</t>
  </si>
  <si>
    <t>Retail of most expensive part +50% for substituted component</t>
  </si>
  <si>
    <r>
      <t xml:space="preserve">4. </t>
    </r>
    <r>
      <rPr>
        <b/>
        <sz val="8"/>
        <rFont val="Arial"/>
        <family val="2"/>
      </rPr>
      <t>Component MSRP based on Retail Price for components that are added to sled.</t>
    </r>
  </si>
  <si>
    <r>
      <t xml:space="preserve">5. </t>
    </r>
    <r>
      <rPr>
        <b/>
        <sz val="8"/>
        <rFont val="Arial"/>
        <family val="2"/>
      </rPr>
      <t>For substituted components, MSRP based on (higher retail price + 50%) - mfg MSRP:</t>
    </r>
    <r>
      <rPr>
        <sz val="8"/>
        <rFont val="Arial"/>
        <family val="2"/>
      </rPr>
      <t xml:space="preserve"> Example, if mfg skis are $400 and aftermarket skis are $325, cost of substitution is ($400*1.5) - $400=$200 to reflect increased customer value.</t>
    </r>
  </si>
  <si>
    <r>
      <t xml:space="preserve">2. </t>
    </r>
    <r>
      <rPr>
        <b/>
        <sz val="8"/>
        <rFont val="Arial"/>
        <family val="2"/>
      </rPr>
      <t>Component MSRP based on Manufacturing Quote + 50%:</t>
    </r>
    <r>
      <rPr>
        <sz val="8"/>
        <rFont val="Arial"/>
        <family val="2"/>
      </rPr>
      <t xml:space="preserve">  </t>
    </r>
    <r>
      <rPr>
        <sz val="8"/>
        <color indexed="10"/>
        <rFont val="Arial"/>
        <family val="2"/>
      </rPr>
      <t xml:space="preserve">Example, </t>
    </r>
    <r>
      <rPr>
        <sz val="8"/>
        <rFont val="Arial"/>
        <family val="2"/>
      </rPr>
      <t>Quote for 5,000 units = $500,000, per item MSRP would equal $500,000 / 5,000 x 1.5 = $150.00/ea</t>
    </r>
  </si>
  <si>
    <r>
      <t xml:space="preserve">3. </t>
    </r>
    <r>
      <rPr>
        <b/>
        <sz val="8"/>
        <rFont val="Arial"/>
        <family val="2"/>
      </rPr>
      <t>Component MSRP based on Wholesale Price + 50%:</t>
    </r>
    <r>
      <rPr>
        <sz val="8"/>
        <rFont val="Arial"/>
        <family val="2"/>
      </rPr>
      <t xml:space="preserve">  </t>
    </r>
    <r>
      <rPr>
        <sz val="8"/>
        <color indexed="10"/>
        <rFont val="Arial"/>
        <family val="2"/>
      </rPr>
      <t>Example,</t>
    </r>
    <r>
      <rPr>
        <sz val="8"/>
        <rFont val="Arial"/>
        <family val="2"/>
      </rPr>
      <t xml:space="preserve">  quote for wholesale is $245, per item MSRP would equal $245 x 1.5 = $367.50</t>
    </r>
  </si>
  <si>
    <r>
      <t xml:space="preserve">1.  </t>
    </r>
    <r>
      <rPr>
        <sz val="8"/>
        <color indexed="10"/>
        <rFont val="Arial"/>
        <family val="2"/>
      </rPr>
      <t>If a item, modification or component you made or added does not appear in the component columb,</t>
    </r>
    <r>
      <rPr>
        <sz val="8"/>
        <rFont val="Arial"/>
        <family val="2"/>
      </rPr>
      <t xml:space="preserve"> add additional rows under appropriate heading to include non-listed components/modifications.  </t>
    </r>
    <r>
      <rPr>
        <sz val="8"/>
        <color indexed="10"/>
        <rFont val="Arial"/>
        <family val="2"/>
      </rPr>
      <t>Describe the item, modification or component in short direct terms.</t>
    </r>
  </si>
  <si>
    <r>
      <t xml:space="preserve">Notes:  </t>
    </r>
    <r>
      <rPr>
        <b/>
        <i/>
        <sz val="10"/>
        <color indexed="10"/>
        <rFont val="Arial"/>
        <family val="2"/>
      </rPr>
      <t xml:space="preserve">The following discussion is designed to assist you in determining the MSRP of your snowmobile as entered at the competition.  The change in MSRP value will reflect the impact of your modification or addition in pursuit of the goals of the competition </t>
    </r>
    <r>
      <rPr>
        <b/>
        <i/>
        <sz val="12"/>
        <color indexed="10"/>
        <rFont val="Arial"/>
        <family val="2"/>
      </rPr>
      <t>and/or</t>
    </r>
    <r>
      <rPr>
        <b/>
        <i/>
        <sz val="10"/>
        <color indexed="10"/>
        <rFont val="Arial"/>
        <family val="2"/>
      </rPr>
      <t xml:space="preserve"> to reflect the increased value of the modification or addition as perceived by the purchaser.</t>
    </r>
  </si>
  <si>
    <t>n/a</t>
  </si>
  <si>
    <t>stock</t>
  </si>
  <si>
    <t>similar</t>
  </si>
  <si>
    <t>C&amp;A Pros TRX skis</t>
  </si>
  <si>
    <t>GM style Flex fuel sensor</t>
  </si>
  <si>
    <t>800cc engine used but no value added as engine power output is equal to 600 ETEC</t>
  </si>
  <si>
    <t>Total MSRP Adjustments</t>
  </si>
  <si>
    <t>Thunder Products (research-only)</t>
  </si>
  <si>
    <t>Pre-filter in airbox</t>
  </si>
  <si>
    <t>Eco-mode switch</t>
  </si>
  <si>
    <t>Carbon Fiber Reproduction hood scoops (would be made of plastic and molded into factory hood for OEM production)</t>
  </si>
  <si>
    <t>2014 model year base sled (reflects engine choice)</t>
  </si>
  <si>
    <t>2014 Skidoo MXZ-TNT</t>
  </si>
  <si>
    <t>Comments on material/ products used</t>
  </si>
  <si>
    <t>Big Wheel Kit</t>
  </si>
  <si>
    <t>270-119.97</t>
  </si>
  <si>
    <t xml:space="preserve">OEM: $39.99/per wheel x 3= $119.97, Aftermarket:$225 (Canadian) x ($1US / $1.25Canadian)= $180US </t>
  </si>
  <si>
    <t>OEM: $599.99, Aftermarket $549.99</t>
  </si>
  <si>
    <t>899.99-599.99</t>
  </si>
  <si>
    <t>128" Ice Attak</t>
  </si>
  <si>
    <t>404.94-269.96</t>
  </si>
  <si>
    <t>Y-pipe extension build time 0.5 hrs at 10$/hr</t>
  </si>
  <si>
    <t>Quarter wave resonator fabrication, y-pipe extension fabrication</t>
  </si>
  <si>
    <t>Tubing for quarter wave resonator, tubing for y-pipe extension</t>
  </si>
  <si>
    <t>494.94-329.96</t>
  </si>
  <si>
    <t>UNI Pre-Filter: 0.208 / sq in,  48 sq in used</t>
  </si>
  <si>
    <t>Boysen Rage Cage</t>
  </si>
  <si>
    <t>$4.50 per linear foot x 0.17 = $0.77</t>
  </si>
  <si>
    <t>$6.50 for 26"</t>
  </si>
  <si>
    <t>Similar to OEM, would require no additional cost to manufacture</t>
  </si>
  <si>
    <t>Eco-mode, flex fuel, and drive by wire</t>
  </si>
  <si>
    <t xml:space="preserve">$15.26 per foot x.1 feet= $1.53   </t>
  </si>
  <si>
    <t>Pulley build time 0.5 hrs at 10 $/hr</t>
  </si>
  <si>
    <t>Housing Build time 0.5 hrs at 10 $/hr</t>
  </si>
  <si>
    <t>4" diam. Heraeus</t>
  </si>
  <si>
    <t>$15.47/sheet, 1 sheet= 18.75 sq ft, $0.82/ sq ft: 10.6 sq ft</t>
  </si>
  <si>
    <t>$180.19/sheet, 1 sheet = 32 sq ft, $5.63/ sq ft: 12.3 sq ft used</t>
  </si>
  <si>
    <t>MAQR and ETC controller</t>
  </si>
  <si>
    <t>ETC Pulley Fabrication, ETC servo housing</t>
  </si>
  <si>
    <t>Stock for ETC Pulley</t>
  </si>
  <si>
    <t>ETC Rotary potentiometer</t>
  </si>
  <si>
    <t>ETC motor</t>
  </si>
  <si>
    <t>OEM $269.96: Skis with ski loops, Aftermarket $232.28</t>
  </si>
  <si>
    <t xml:space="preserve">OEM: $329.96 per set: Sold as separate pieces, Aftermarket: $289.00 per set </t>
  </si>
  <si>
    <t>servo</t>
  </si>
  <si>
    <t>microcontroller</t>
  </si>
  <si>
    <t>PLA plastic: $42.95/2.2lb, $19.55/lb,  0.25lb used</t>
  </si>
  <si>
    <t xml:space="preserve"> ABS filament for MAQR and ETC components</t>
  </si>
  <si>
    <t>Only for research, not for production</t>
  </si>
  <si>
    <t>Stock</t>
  </si>
  <si>
    <t>Noise reduction material</t>
  </si>
  <si>
    <t>Stock, similar spring (research-only)</t>
  </si>
  <si>
    <t>Quarter wave build time 0.5 hrs at 10 $/hr</t>
  </si>
  <si>
    <t>motor</t>
  </si>
  <si>
    <t>MAQR motor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</si>
</sst>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_);[Red]\(&quot;$&quot;#,##0\)"/>
    <numFmt numFmtId="44" formatCode="_(&quot;$&quot;* #,##0.00_);_(&quot;$&quot;* \(#,##0.00\);_(&quot;$&quot;* &quot;-&quot;??_);_(@_)"/>
    <numFmt numFmtId="43" formatCode="_(* #,##0.00_);_(* \(#,##0.00\);_(* &quot;-&quot;??_);_(@_)"/>
  </numFmts>
  <fonts count="13" x14ac:knownFonts="1">
    <font>
      <sz val="10"/>
      <name val="Arial"/>
    </font>
    <font>
      <sz val="10"/>
      <name val="Arial"/>
    </font>
    <font>
      <b/>
      <sz val="10"/>
      <name val="Arial"/>
      <family val="2"/>
    </font>
    <font>
      <sz val="10"/>
      <name val="Arial"/>
      <family val="2"/>
    </font>
    <font>
      <sz val="8"/>
      <name val="Arial"/>
      <family val="2"/>
    </font>
    <font>
      <b/>
      <i/>
      <sz val="10"/>
      <name val="Arial"/>
      <family val="2"/>
    </font>
    <font>
      <b/>
      <sz val="8"/>
      <name val="Arial"/>
      <family val="2"/>
    </font>
    <font>
      <sz val="8"/>
      <color indexed="10"/>
      <name val="Arial"/>
      <family val="2"/>
    </font>
    <font>
      <b/>
      <i/>
      <sz val="10"/>
      <color indexed="10"/>
      <name val="Arial"/>
      <family val="2"/>
    </font>
    <font>
      <b/>
      <i/>
      <sz val="12"/>
      <color indexed="10"/>
      <name val="Arial"/>
      <family val="2"/>
    </font>
    <font>
      <sz val="10"/>
      <name val="Arial"/>
    </font>
    <font>
      <sz val="10"/>
      <color rgb="FFFF0000"/>
      <name val="Arial"/>
      <family val="2"/>
    </font>
    <font>
      <sz val="12"/>
      <name val="Arial"/>
      <family val="2"/>
    </font>
  </fonts>
  <fills count="7">
    <fill>
      <patternFill patternType="none"/>
    </fill>
    <fill>
      <patternFill patternType="gray125"/>
    </fill>
    <fill>
      <patternFill patternType="solid">
        <fgColor indexed="2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2F2F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92">
    <xf numFmtId="0" fontId="0" fillId="0" borderId="0" xfId="0"/>
    <xf numFmtId="0" fontId="2" fillId="0" borderId="1" xfId="0" applyFont="1" applyBorder="1"/>
    <xf numFmtId="0" fontId="0" fillId="0" borderId="1" xfId="0" applyBorder="1"/>
    <xf numFmtId="0" fontId="5" fillId="0" borderId="0" xfId="0" applyFont="1" applyAlignment="1">
      <alignment horizontal="center"/>
    </xf>
    <xf numFmtId="0" fontId="0" fillId="0" borderId="2" xfId="0" applyBorder="1"/>
    <xf numFmtId="0" fontId="2" fillId="2" borderId="3" xfId="0" applyFont="1" applyFill="1" applyBorder="1" applyAlignment="1">
      <alignment horizont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0" fillId="0" borderId="1" xfId="0" applyBorder="1" applyAlignment="1">
      <alignment vertical="center"/>
    </xf>
    <xf numFmtId="0" fontId="2" fillId="0" borderId="0" xfId="0" applyFont="1" applyAlignment="1">
      <alignment horizontal="center"/>
    </xf>
    <xf numFmtId="0" fontId="3" fillId="0" borderId="2" xfId="0" applyFont="1" applyFill="1" applyBorder="1" applyAlignment="1">
      <alignment horizontal="center" wrapText="1"/>
    </xf>
    <xf numFmtId="0" fontId="2" fillId="0" borderId="3" xfId="0" applyFont="1" applyFill="1" applyBorder="1" applyAlignment="1">
      <alignment horizontal="center"/>
    </xf>
    <xf numFmtId="0" fontId="0" fillId="0" borderId="0" xfId="0" applyNumberFormat="1"/>
    <xf numFmtId="0" fontId="3" fillId="0" borderId="1" xfId="0" applyFont="1" applyBorder="1"/>
    <xf numFmtId="0" fontId="3" fillId="0" borderId="0" xfId="0" applyFont="1"/>
    <xf numFmtId="44" fontId="3" fillId="0" borderId="1" xfId="2" applyFont="1" applyBorder="1" applyAlignment="1">
      <alignment horizontal="left" vertical="center"/>
    </xf>
    <xf numFmtId="44" fontId="0" fillId="0" borderId="0" xfId="2" applyFont="1" applyAlignment="1">
      <alignment horizontal="left"/>
    </xf>
    <xf numFmtId="44" fontId="3" fillId="0" borderId="4" xfId="2" applyFont="1" applyBorder="1" applyAlignment="1">
      <alignment horizontal="left" vertical="center"/>
    </xf>
    <xf numFmtId="44" fontId="2" fillId="0" borderId="0" xfId="2" applyFont="1" applyAlignment="1">
      <alignment horizontal="left"/>
    </xf>
    <xf numFmtId="44" fontId="2" fillId="0" borderId="5" xfId="2" applyFont="1" applyBorder="1" applyAlignment="1">
      <alignment horizontal="left"/>
    </xf>
    <xf numFmtId="44" fontId="2" fillId="0" borderId="1" xfId="2" applyFont="1" applyBorder="1" applyAlignment="1">
      <alignment horizontal="left"/>
    </xf>
    <xf numFmtId="0" fontId="0" fillId="0" borderId="0" xfId="0" applyAlignment="1">
      <alignment horizontal="left"/>
    </xf>
    <xf numFmtId="0" fontId="3" fillId="3" borderId="1" xfId="0" applyFont="1" applyFill="1" applyBorder="1" applyAlignment="1">
      <alignment horizontal="center" vertical="center" wrapText="1"/>
    </xf>
    <xf numFmtId="0" fontId="2" fillId="3" borderId="1" xfId="0" applyFont="1" applyFill="1" applyBorder="1"/>
    <xf numFmtId="44" fontId="3" fillId="3" borderId="1" xfId="2" applyFont="1" applyFill="1" applyBorder="1" applyAlignment="1">
      <alignment horizontal="left" vertical="center"/>
    </xf>
    <xf numFmtId="0" fontId="2" fillId="3" borderId="1" xfId="0" applyFont="1" applyFill="1" applyBorder="1" applyAlignment="1">
      <alignment vertical="center"/>
    </xf>
    <xf numFmtId="0" fontId="0" fillId="3" borderId="1" xfId="0" applyFill="1" applyBorder="1" applyAlignment="1">
      <alignment vertical="center"/>
    </xf>
    <xf numFmtId="0" fontId="3" fillId="3" borderId="1" xfId="0" applyFont="1" applyFill="1" applyBorder="1" applyAlignment="1">
      <alignment vertical="center"/>
    </xf>
    <xf numFmtId="0" fontId="2" fillId="3" borderId="1" xfId="0" applyFont="1" applyFill="1" applyBorder="1" applyAlignment="1"/>
    <xf numFmtId="0" fontId="10" fillId="3" borderId="1" xfId="1" applyNumberFormat="1" applyFont="1" applyFill="1" applyBorder="1" applyAlignment="1">
      <alignment horizontal="left" vertical="center"/>
    </xf>
    <xf numFmtId="0" fontId="3" fillId="3" borderId="6" xfId="0" applyFont="1" applyFill="1" applyBorder="1" applyAlignment="1">
      <alignment horizontal="center" vertical="center" wrapText="1"/>
    </xf>
    <xf numFmtId="0" fontId="0" fillId="3" borderId="1" xfId="0" applyFill="1" applyBorder="1" applyAlignment="1">
      <alignment horizontal="left" vertical="center"/>
    </xf>
    <xf numFmtId="44" fontId="3" fillId="4" borderId="1" xfId="2" applyFont="1" applyFill="1" applyBorder="1" applyAlignment="1">
      <alignment horizontal="left" vertical="center"/>
    </xf>
    <xf numFmtId="44" fontId="3" fillId="5" borderId="1" xfId="2" applyFont="1" applyFill="1" applyBorder="1" applyAlignment="1">
      <alignment horizontal="left" vertical="center"/>
    </xf>
    <xf numFmtId="0" fontId="0" fillId="6" borderId="1" xfId="0" applyFill="1" applyBorder="1" applyAlignment="1">
      <alignment vertical="center"/>
    </xf>
    <xf numFmtId="0" fontId="3" fillId="6" borderId="1" xfId="0" applyFont="1" applyFill="1" applyBorder="1" applyAlignment="1">
      <alignment horizontal="center" vertical="center" wrapText="1"/>
    </xf>
    <xf numFmtId="44" fontId="3" fillId="6" borderId="1" xfId="2" applyFont="1" applyFill="1" applyBorder="1" applyAlignment="1">
      <alignment horizontal="left" vertical="center"/>
    </xf>
    <xf numFmtId="0" fontId="3" fillId="6" borderId="1" xfId="0" applyFont="1" applyFill="1" applyBorder="1" applyAlignment="1">
      <alignment vertical="center"/>
    </xf>
    <xf numFmtId="0" fontId="0" fillId="0" borderId="0" xfId="0" applyFill="1"/>
    <xf numFmtId="44" fontId="10" fillId="6" borderId="0" xfId="2" applyFont="1" applyFill="1" applyAlignment="1">
      <alignment horizontal="left"/>
    </xf>
    <xf numFmtId="0" fontId="0" fillId="0" borderId="0" xfId="0" applyBorder="1"/>
    <xf numFmtId="0" fontId="3" fillId="0" borderId="0" xfId="0" applyFont="1" applyFill="1" applyBorder="1" applyAlignment="1">
      <alignment vertical="center"/>
    </xf>
    <xf numFmtId="0" fontId="3" fillId="0" borderId="9" xfId="0" applyFont="1" applyFill="1" applyBorder="1" applyAlignment="1">
      <alignment horizontal="center" wrapText="1"/>
    </xf>
    <xf numFmtId="0" fontId="3" fillId="0" borderId="0" xfId="0" applyFont="1" applyBorder="1"/>
    <xf numFmtId="0" fontId="0" fillId="0" borderId="0" xfId="0" applyAlignment="1">
      <alignment horizontal="center"/>
    </xf>
    <xf numFmtId="0" fontId="3" fillId="0" borderId="0" xfId="0" applyFont="1" applyBorder="1" applyAlignment="1"/>
    <xf numFmtId="0" fontId="0" fillId="0" borderId="0" xfId="0" applyBorder="1" applyAlignment="1"/>
    <xf numFmtId="0" fontId="12" fillId="0" borderId="0" xfId="0" applyFont="1" applyAlignment="1"/>
    <xf numFmtId="0" fontId="0" fillId="0" borderId="0" xfId="0" applyBorder="1" applyAlignment="1">
      <alignment vertical="center"/>
    </xf>
    <xf numFmtId="0" fontId="3" fillId="0" borderId="0" xfId="0" applyFont="1" applyBorder="1" applyAlignment="1">
      <alignment horizontal="center" vertical="center" wrapText="1"/>
    </xf>
    <xf numFmtId="44" fontId="3" fillId="0" borderId="0" xfId="2" applyFont="1" applyBorder="1" applyAlignment="1">
      <alignment horizontal="left" vertical="center"/>
    </xf>
    <xf numFmtId="0" fontId="0" fillId="0" borderId="0" xfId="0" applyFill="1" applyBorder="1" applyAlignment="1">
      <alignment vertical="center"/>
    </xf>
    <xf numFmtId="0" fontId="3" fillId="0" borderId="0" xfId="0" applyFont="1" applyFill="1" applyBorder="1" applyAlignment="1">
      <alignment horizontal="center" vertical="center" wrapText="1"/>
    </xf>
    <xf numFmtId="44" fontId="3" fillId="0" borderId="0" xfId="2" applyFont="1" applyFill="1" applyBorder="1" applyAlignment="1">
      <alignment horizontal="left" vertical="center"/>
    </xf>
    <xf numFmtId="44" fontId="3" fillId="0" borderId="20" xfId="2" applyFont="1" applyBorder="1" applyAlignment="1">
      <alignment horizontal="left" vertical="center"/>
    </xf>
    <xf numFmtId="44" fontId="3" fillId="0" borderId="20" xfId="2" applyFont="1" applyFill="1" applyBorder="1" applyAlignment="1">
      <alignment horizontal="left" vertical="center"/>
    </xf>
    <xf numFmtId="0" fontId="3" fillId="0" borderId="0" xfId="0" applyFont="1" applyBorder="1" applyAlignment="1">
      <alignment vertical="center"/>
    </xf>
    <xf numFmtId="0" fontId="0" fillId="0" borderId="0" xfId="0" applyAlignment="1"/>
    <xf numFmtId="44" fontId="3" fillId="3" borderId="1" xfId="2" applyNumberFormat="1" applyFont="1" applyFill="1" applyBorder="1" applyAlignment="1">
      <alignment horizontal="left" vertical="center"/>
    </xf>
    <xf numFmtId="44" fontId="0" fillId="0" borderId="1" xfId="0" applyNumberFormat="1" applyBorder="1" applyAlignment="1">
      <alignment horizontal="center"/>
    </xf>
    <xf numFmtId="44" fontId="0" fillId="0" borderId="18" xfId="0" applyNumberFormat="1" applyBorder="1" applyAlignment="1">
      <alignment horizontal="center"/>
    </xf>
    <xf numFmtId="44" fontId="3" fillId="0" borderId="1" xfId="0" applyNumberFormat="1" applyFont="1" applyBorder="1" applyAlignment="1">
      <alignment horizontal="center"/>
    </xf>
    <xf numFmtId="44" fontId="0" fillId="0" borderId="0" xfId="0" applyNumberFormat="1" applyAlignment="1">
      <alignment horizontal="center"/>
    </xf>
    <xf numFmtId="44" fontId="3" fillId="0" borderId="18" xfId="0" applyNumberFormat="1" applyFont="1" applyBorder="1" applyAlignment="1">
      <alignment horizontal="center" vertical="center"/>
    </xf>
    <xf numFmtId="44" fontId="0" fillId="0" borderId="0" xfId="0" applyNumberFormat="1" applyFill="1"/>
    <xf numFmtId="44" fontId="0" fillId="0" borderId="0" xfId="0" applyNumberFormat="1"/>
    <xf numFmtId="0" fontId="4" fillId="0" borderId="7" xfId="0" applyFont="1" applyBorder="1" applyAlignment="1">
      <alignment wrapText="1"/>
    </xf>
    <xf numFmtId="0" fontId="0" fillId="0" borderId="0" xfId="0" applyAlignment="1">
      <alignment wrapText="1"/>
    </xf>
    <xf numFmtId="0" fontId="0" fillId="0" borderId="8" xfId="0" applyBorder="1" applyAlignment="1">
      <alignment wrapText="1"/>
    </xf>
    <xf numFmtId="0" fontId="4" fillId="0" borderId="9" xfId="0" applyFont="1" applyBorder="1" applyAlignment="1"/>
    <xf numFmtId="0" fontId="0" fillId="0" borderId="10" xfId="0" applyBorder="1" applyAlignment="1"/>
    <xf numFmtId="0" fontId="0" fillId="0" borderId="11" xfId="0" applyBorder="1" applyAlignment="1"/>
    <xf numFmtId="0" fontId="4" fillId="0" borderId="7" xfId="0" applyFont="1" applyBorder="1" applyAlignment="1"/>
    <xf numFmtId="0" fontId="0" fillId="0" borderId="0" xfId="0" applyAlignment="1"/>
    <xf numFmtId="0" fontId="0" fillId="0" borderId="8" xfId="0" applyBorder="1" applyAlignment="1"/>
    <xf numFmtId="0" fontId="2" fillId="2" borderId="12" xfId="0" applyFont="1" applyFill="1" applyBorder="1" applyAlignment="1">
      <alignment horizontal="center"/>
    </xf>
    <xf numFmtId="0" fontId="2" fillId="2" borderId="13" xfId="0" applyFont="1" applyFill="1" applyBorder="1" applyAlignment="1">
      <alignment horizontal="center"/>
    </xf>
    <xf numFmtId="0" fontId="2" fillId="2" borderId="14" xfId="0" applyFont="1" applyFill="1" applyBorder="1" applyAlignment="1">
      <alignment horizontal="center"/>
    </xf>
    <xf numFmtId="0" fontId="4" fillId="0" borderId="15" xfId="0" applyFont="1" applyBorder="1" applyAlignment="1">
      <alignment wrapText="1"/>
    </xf>
    <xf numFmtId="0" fontId="0" fillId="0" borderId="16" xfId="0" applyBorder="1" applyAlignment="1">
      <alignment wrapText="1"/>
    </xf>
    <xf numFmtId="0" fontId="0" fillId="0" borderId="17" xfId="0" applyBorder="1" applyAlignment="1">
      <alignment wrapText="1"/>
    </xf>
    <xf numFmtId="0" fontId="5" fillId="0" borderId="10" xfId="0" applyFont="1" applyBorder="1" applyAlignment="1">
      <alignment horizontal="left" wrapText="1"/>
    </xf>
    <xf numFmtId="0" fontId="0" fillId="0" borderId="10" xfId="0" applyBorder="1" applyAlignment="1">
      <alignment horizontal="left" wrapText="1"/>
    </xf>
    <xf numFmtId="0" fontId="0" fillId="0" borderId="0" xfId="0" applyNumberFormat="1" applyAlignment="1">
      <alignment wrapText="1"/>
    </xf>
    <xf numFmtId="0" fontId="3" fillId="3" borderId="18" xfId="0" applyFont="1" applyFill="1" applyBorder="1" applyAlignment="1">
      <alignment horizontal="left" vertical="center" wrapText="1"/>
    </xf>
    <xf numFmtId="0" fontId="0" fillId="3" borderId="19" xfId="0" applyFill="1" applyBorder="1" applyAlignment="1">
      <alignment horizontal="left" vertical="center"/>
    </xf>
    <xf numFmtId="0" fontId="0" fillId="3" borderId="20" xfId="0" applyFill="1" applyBorder="1" applyAlignment="1">
      <alignment horizontal="left" vertical="center"/>
    </xf>
    <xf numFmtId="0" fontId="11" fillId="0" borderId="0" xfId="0" applyNumberFormat="1" applyFont="1" applyAlignment="1">
      <alignment wrapText="1"/>
    </xf>
    <xf numFmtId="0" fontId="0" fillId="0" borderId="1" xfId="0" applyBorder="1" applyAlignment="1">
      <alignment horizontal="center"/>
    </xf>
    <xf numFmtId="6" fontId="0" fillId="0" borderId="1" xfId="0" applyNumberFormat="1" applyBorder="1" applyAlignment="1">
      <alignment horizontal="center"/>
    </xf>
    <xf numFmtId="0" fontId="3" fillId="0" borderId="1" xfId="0" applyFont="1" applyBorder="1" applyAlignment="1">
      <alignment horizontal="center"/>
    </xf>
    <xf numFmtId="0" fontId="2" fillId="2" borderId="17" xfId="0" applyFont="1" applyFill="1" applyBorder="1" applyAlignment="1">
      <alignment horizontal="center"/>
    </xf>
  </cellXfs>
  <cellStyles count="3">
    <cellStyle name="Comma" xfId="1" builtinId="3"/>
    <cellStyle name="Currency" xfId="2" builtinId="4"/>
    <cellStyle name="Normal" xfId="0" builtinId="0"/>
  </cellStyles>
  <dxfs count="0"/>
  <tableStyles count="0" defaultTableStyle="TableStyleMedium9" defaultPivotStyle="PivotStyleLight16"/>
  <colors>
    <mruColors>
      <color rgb="FFBCBCBC"/>
      <color rgb="FFE9D53F"/>
      <color rgb="FFFFED01"/>
      <color rgb="FFF2F2F2"/>
      <color rgb="FFD8D8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734</xdr:row>
      <xdr:rowOff>119063</xdr:rowOff>
    </xdr:from>
    <xdr:to>
      <xdr:col>16</xdr:col>
      <xdr:colOff>589810</xdr:colOff>
      <xdr:row>760</xdr:row>
      <xdr:rowOff>0</xdr:rowOff>
    </xdr:to>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2491501"/>
          <a:ext cx="10495810" cy="4214812"/>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675</xdr:row>
      <xdr:rowOff>123391</xdr:rowOff>
    </xdr:from>
    <xdr:to>
      <xdr:col>17</xdr:col>
      <xdr:colOff>16888</xdr:colOff>
      <xdr:row>703</xdr:row>
      <xdr:rowOff>86590</xdr:rowOff>
    </xdr:to>
    <xdr:pic>
      <xdr:nvPicPr>
        <xdr:cNvPr id="25" name="Picture 2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5365982"/>
          <a:ext cx="10321206" cy="432738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597</xdr:row>
      <xdr:rowOff>88061</xdr:rowOff>
    </xdr:from>
    <xdr:to>
      <xdr:col>17</xdr:col>
      <xdr:colOff>0</xdr:colOff>
      <xdr:row>633</xdr:row>
      <xdr:rowOff>56486</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3173288"/>
          <a:ext cx="10304318" cy="557951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562</xdr:row>
      <xdr:rowOff>144989</xdr:rowOff>
    </xdr:from>
    <xdr:to>
      <xdr:col>17</xdr:col>
      <xdr:colOff>37191</xdr:colOff>
      <xdr:row>596</xdr:row>
      <xdr:rowOff>58880</xdr:rowOff>
    </xdr:to>
    <xdr:pic>
      <xdr:nvPicPr>
        <xdr:cNvPr id="9" name="Picture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87774989"/>
          <a:ext cx="10341509" cy="521325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504</xdr:row>
      <xdr:rowOff>54429</xdr:rowOff>
    </xdr:from>
    <xdr:to>
      <xdr:col>17</xdr:col>
      <xdr:colOff>0</xdr:colOff>
      <xdr:row>561</xdr:row>
      <xdr:rowOff>78716</xdr:rowOff>
    </xdr:to>
    <xdr:pic>
      <xdr:nvPicPr>
        <xdr:cNvPr id="23" name="Picture 2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82377643"/>
          <a:ext cx="10409464" cy="9331573"/>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301</xdr:row>
      <xdr:rowOff>103909</xdr:rowOff>
    </xdr:from>
    <xdr:to>
      <xdr:col>17</xdr:col>
      <xdr:colOff>27930</xdr:colOff>
      <xdr:row>347</xdr:row>
      <xdr:rowOff>51954</xdr:rowOff>
    </xdr:to>
    <xdr:pic>
      <xdr:nvPicPr>
        <xdr:cNvPr id="19" name="Picture 1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47053500"/>
          <a:ext cx="10332248" cy="7117772"/>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436</xdr:row>
      <xdr:rowOff>17319</xdr:rowOff>
    </xdr:from>
    <xdr:to>
      <xdr:col>16</xdr:col>
      <xdr:colOff>594144</xdr:colOff>
      <xdr:row>502</xdr:row>
      <xdr:rowOff>104653</xdr:rowOff>
    </xdr:to>
    <xdr:pic>
      <xdr:nvPicPr>
        <xdr:cNvPr id="43" name="Picture 4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71237105"/>
          <a:ext cx="10391287" cy="1086419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260</xdr:row>
      <xdr:rowOff>113179</xdr:rowOff>
    </xdr:from>
    <xdr:to>
      <xdr:col>17</xdr:col>
      <xdr:colOff>12954</xdr:colOff>
      <xdr:row>300</xdr:row>
      <xdr:rowOff>23812</xdr:rowOff>
    </xdr:to>
    <xdr:pic>
      <xdr:nvPicPr>
        <xdr:cNvPr id="32" name="Picture 3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39775279"/>
          <a:ext cx="10376154" cy="6006633"/>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0</xdr:row>
      <xdr:rowOff>0</xdr:rowOff>
    </xdr:from>
    <xdr:to>
      <xdr:col>16</xdr:col>
      <xdr:colOff>606135</xdr:colOff>
      <xdr:row>45</xdr:row>
      <xdr:rowOff>93366</xdr:rowOff>
    </xdr:to>
    <xdr:pic>
      <xdr:nvPicPr>
        <xdr:cNvPr id="39" name="Picture 38"/>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525124" cy="761811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216</xdr:row>
      <xdr:rowOff>77039</xdr:rowOff>
    </xdr:from>
    <xdr:to>
      <xdr:col>17</xdr:col>
      <xdr:colOff>20037</xdr:colOff>
      <xdr:row>259</xdr:row>
      <xdr:rowOff>47624</xdr:rowOff>
    </xdr:to>
    <xdr:pic>
      <xdr:nvPicPr>
        <xdr:cNvPr id="38" name="Picture 37"/>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33033539"/>
          <a:ext cx="10383237" cy="652378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348</xdr:row>
      <xdr:rowOff>132485</xdr:rowOff>
    </xdr:from>
    <xdr:to>
      <xdr:col>17</xdr:col>
      <xdr:colOff>24618</xdr:colOff>
      <xdr:row>388</xdr:row>
      <xdr:rowOff>142009</xdr:rowOff>
    </xdr:to>
    <xdr:pic>
      <xdr:nvPicPr>
        <xdr:cNvPr id="2" name="Picture 1"/>
        <xdr:cNvPicPr>
          <a:picLocks noChangeAspect="1"/>
        </xdr:cNvPicPr>
      </xdr:nvPicPr>
      <xdr:blipFill>
        <a:blip xmlns:r="http://schemas.openxmlformats.org/officeDocument/2006/relationships" r:embed="rId11"/>
        <a:stretch>
          <a:fillRect/>
        </a:stretch>
      </xdr:blipFill>
      <xdr:spPr>
        <a:xfrm>
          <a:off x="0" y="54407667"/>
          <a:ext cx="10328936" cy="624406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143</xdr:row>
      <xdr:rowOff>140810</xdr:rowOff>
    </xdr:from>
    <xdr:to>
      <xdr:col>17</xdr:col>
      <xdr:colOff>25262</xdr:colOff>
      <xdr:row>179</xdr:row>
      <xdr:rowOff>51954</xdr:rowOff>
    </xdr:to>
    <xdr:pic>
      <xdr:nvPicPr>
        <xdr:cNvPr id="3" name="Picture 10"/>
        <xdr:cNvPicPr>
          <a:picLocks noChangeAspect="1" noChangeArrowheads="1"/>
        </xdr:cNvPicPr>
      </xdr:nvPicPr>
      <xdr:blipFill rotWithShape="1">
        <a:blip xmlns:r="http://schemas.openxmlformats.org/officeDocument/2006/relationships" r:embed="rId12" cstate="print"/>
        <a:srcRect l="17987" t="9438" r="18834" b="28691"/>
        <a:stretch/>
      </xdr:blipFill>
      <xdr:spPr bwMode="auto">
        <a:xfrm>
          <a:off x="0" y="21972110"/>
          <a:ext cx="10388462" cy="539754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180</xdr:row>
      <xdr:rowOff>35832</xdr:rowOff>
    </xdr:from>
    <xdr:to>
      <xdr:col>17</xdr:col>
      <xdr:colOff>39097</xdr:colOff>
      <xdr:row>215</xdr:row>
      <xdr:rowOff>86591</xdr:rowOff>
    </xdr:to>
    <xdr:pic>
      <xdr:nvPicPr>
        <xdr:cNvPr id="4" name="Picture 3"/>
        <xdr:cNvPicPr>
          <a:picLocks noChangeAspect="1"/>
        </xdr:cNvPicPr>
      </xdr:nvPicPr>
      <xdr:blipFill>
        <a:blip xmlns:r="http://schemas.openxmlformats.org/officeDocument/2006/relationships" r:embed="rId13"/>
        <a:stretch>
          <a:fillRect/>
        </a:stretch>
      </xdr:blipFill>
      <xdr:spPr>
        <a:xfrm>
          <a:off x="0" y="27505932"/>
          <a:ext cx="10402297" cy="538475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46</xdr:row>
      <xdr:rowOff>117589</xdr:rowOff>
    </xdr:from>
    <xdr:to>
      <xdr:col>17</xdr:col>
      <xdr:colOff>23935</xdr:colOff>
      <xdr:row>95</xdr:row>
      <xdr:rowOff>38348</xdr:rowOff>
    </xdr:to>
    <xdr:pic>
      <xdr:nvPicPr>
        <xdr:cNvPr id="10" name="Picture 9"/>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7655946"/>
          <a:ext cx="10433399" cy="792175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96</xdr:row>
      <xdr:rowOff>74236</xdr:rowOff>
    </xdr:from>
    <xdr:to>
      <xdr:col>17</xdr:col>
      <xdr:colOff>7349</xdr:colOff>
      <xdr:row>142</xdr:row>
      <xdr:rowOff>119061</xdr:rowOff>
    </xdr:to>
    <xdr:pic>
      <xdr:nvPicPr>
        <xdr:cNvPr id="11" name="Picture 10"/>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16100049"/>
          <a:ext cx="10532474" cy="771245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390</xdr:row>
      <xdr:rowOff>30502</xdr:rowOff>
    </xdr:from>
    <xdr:to>
      <xdr:col>16</xdr:col>
      <xdr:colOff>606135</xdr:colOff>
      <xdr:row>434</xdr:row>
      <xdr:rowOff>95990</xdr:rowOff>
    </xdr:to>
    <xdr:pic>
      <xdr:nvPicPr>
        <xdr:cNvPr id="12" name="Picture 11"/>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0" y="63739145"/>
          <a:ext cx="10403278" cy="725005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16</xdr:col>
      <xdr:colOff>280709</xdr:colOff>
      <xdr:row>35</xdr:row>
      <xdr:rowOff>97490</xdr:rowOff>
    </xdr:from>
    <xdr:to>
      <xdr:col>19</xdr:col>
      <xdr:colOff>375345</xdr:colOff>
      <xdr:row>39</xdr:row>
      <xdr:rowOff>3988</xdr:rowOff>
    </xdr:to>
    <xdr:sp macro="" textlink="">
      <xdr:nvSpPr>
        <xdr:cNvPr id="16" name="Left Arrow 15"/>
        <xdr:cNvSpPr/>
      </xdr:nvSpPr>
      <xdr:spPr>
        <a:xfrm>
          <a:off x="10186709" y="5955365"/>
          <a:ext cx="1952011" cy="573248"/>
        </a:xfrm>
        <a:prstGeom prst="leftArrow">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16</xdr:col>
      <xdr:colOff>248217</xdr:colOff>
      <xdr:row>139</xdr:row>
      <xdr:rowOff>58475</xdr:rowOff>
    </xdr:from>
    <xdr:to>
      <xdr:col>19</xdr:col>
      <xdr:colOff>342853</xdr:colOff>
      <xdr:row>142</xdr:row>
      <xdr:rowOff>130640</xdr:rowOff>
    </xdr:to>
    <xdr:sp macro="" textlink="">
      <xdr:nvSpPr>
        <xdr:cNvPr id="18" name="Left Arrow 17"/>
        <xdr:cNvSpPr/>
      </xdr:nvSpPr>
      <xdr:spPr>
        <a:xfrm>
          <a:off x="10045360" y="22782404"/>
          <a:ext cx="1931600" cy="562022"/>
        </a:xfrm>
        <a:prstGeom prst="leftArrow">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13</xdr:col>
      <xdr:colOff>89027</xdr:colOff>
      <xdr:row>169</xdr:row>
      <xdr:rowOff>47969</xdr:rowOff>
    </xdr:from>
    <xdr:to>
      <xdr:col>16</xdr:col>
      <xdr:colOff>183663</xdr:colOff>
      <xdr:row>172</xdr:row>
      <xdr:rowOff>120134</xdr:rowOff>
    </xdr:to>
    <xdr:sp macro="" textlink="">
      <xdr:nvSpPr>
        <xdr:cNvPr id="20" name="Left Arrow 19"/>
        <xdr:cNvSpPr/>
      </xdr:nvSpPr>
      <xdr:spPr>
        <a:xfrm>
          <a:off x="8049206" y="27670469"/>
          <a:ext cx="1931600" cy="562022"/>
        </a:xfrm>
        <a:prstGeom prst="leftArrow">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16</xdr:col>
      <xdr:colOff>374778</xdr:colOff>
      <xdr:row>243</xdr:row>
      <xdr:rowOff>23812</xdr:rowOff>
    </xdr:from>
    <xdr:to>
      <xdr:col>19</xdr:col>
      <xdr:colOff>469414</xdr:colOff>
      <xdr:row>246</xdr:row>
      <xdr:rowOff>96997</xdr:rowOff>
    </xdr:to>
    <xdr:sp macro="" textlink="">
      <xdr:nvSpPr>
        <xdr:cNvPr id="22" name="Left Arrow 21"/>
        <xdr:cNvSpPr/>
      </xdr:nvSpPr>
      <xdr:spPr>
        <a:xfrm>
          <a:off x="10171921" y="39729455"/>
          <a:ext cx="1931600" cy="563042"/>
        </a:xfrm>
        <a:prstGeom prst="leftArrow">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13</xdr:col>
      <xdr:colOff>457986</xdr:colOff>
      <xdr:row>195</xdr:row>
      <xdr:rowOff>65199</xdr:rowOff>
    </xdr:from>
    <xdr:to>
      <xdr:col>16</xdr:col>
      <xdr:colOff>552622</xdr:colOff>
      <xdr:row>198</xdr:row>
      <xdr:rowOff>140828</xdr:rowOff>
    </xdr:to>
    <xdr:sp macro="" textlink="">
      <xdr:nvSpPr>
        <xdr:cNvPr id="24" name="Left Arrow 23"/>
        <xdr:cNvSpPr/>
      </xdr:nvSpPr>
      <xdr:spPr>
        <a:xfrm>
          <a:off x="8418165" y="31933128"/>
          <a:ext cx="1931600" cy="565486"/>
        </a:xfrm>
        <a:prstGeom prst="leftArrow">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16</xdr:col>
      <xdr:colOff>356333</xdr:colOff>
      <xdr:row>284</xdr:row>
      <xdr:rowOff>133407</xdr:rowOff>
    </xdr:from>
    <xdr:to>
      <xdr:col>19</xdr:col>
      <xdr:colOff>455452</xdr:colOff>
      <xdr:row>288</xdr:row>
      <xdr:rowOff>49709</xdr:rowOff>
    </xdr:to>
    <xdr:sp macro="" textlink="">
      <xdr:nvSpPr>
        <xdr:cNvPr id="27" name="Left Arrow 26"/>
        <xdr:cNvSpPr/>
      </xdr:nvSpPr>
      <xdr:spPr>
        <a:xfrm>
          <a:off x="10153476" y="46533764"/>
          <a:ext cx="1936083" cy="569445"/>
        </a:xfrm>
        <a:prstGeom prst="leftArrow">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15</xdr:col>
      <xdr:colOff>368151</xdr:colOff>
      <xdr:row>431</xdr:row>
      <xdr:rowOff>46670</xdr:rowOff>
    </xdr:from>
    <xdr:to>
      <xdr:col>18</xdr:col>
      <xdr:colOff>462785</xdr:colOff>
      <xdr:row>434</xdr:row>
      <xdr:rowOff>122796</xdr:rowOff>
    </xdr:to>
    <xdr:sp macro="" textlink="">
      <xdr:nvSpPr>
        <xdr:cNvPr id="29" name="Left Arrow 28"/>
        <xdr:cNvSpPr/>
      </xdr:nvSpPr>
      <xdr:spPr>
        <a:xfrm>
          <a:off x="9552972" y="70450027"/>
          <a:ext cx="1931599" cy="565983"/>
        </a:xfrm>
        <a:prstGeom prst="leftArrow">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4</xdr:col>
      <xdr:colOff>181739</xdr:colOff>
      <xdr:row>331</xdr:row>
      <xdr:rowOff>60105</xdr:rowOff>
    </xdr:from>
    <xdr:to>
      <xdr:col>7</xdr:col>
      <xdr:colOff>276375</xdr:colOff>
      <xdr:row>334</xdr:row>
      <xdr:rowOff>132271</xdr:rowOff>
    </xdr:to>
    <xdr:sp macro="" textlink="">
      <xdr:nvSpPr>
        <xdr:cNvPr id="31" name="Left Arrow 30"/>
        <xdr:cNvSpPr/>
      </xdr:nvSpPr>
      <xdr:spPr>
        <a:xfrm>
          <a:off x="2606284" y="51685605"/>
          <a:ext cx="1913046" cy="539757"/>
        </a:xfrm>
        <a:prstGeom prst="leftArrow">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4</xdr:col>
      <xdr:colOff>586608</xdr:colOff>
      <xdr:row>499</xdr:row>
      <xdr:rowOff>1759</xdr:rowOff>
    </xdr:from>
    <xdr:to>
      <xdr:col>8</xdr:col>
      <xdr:colOff>75108</xdr:colOff>
      <xdr:row>502</xdr:row>
      <xdr:rowOff>70463</xdr:rowOff>
    </xdr:to>
    <xdr:sp macro="" textlink="">
      <xdr:nvSpPr>
        <xdr:cNvPr id="35" name="Left Arrow 34"/>
        <xdr:cNvSpPr/>
      </xdr:nvSpPr>
      <xdr:spPr>
        <a:xfrm>
          <a:off x="3035894" y="81508545"/>
          <a:ext cx="1937785" cy="558561"/>
        </a:xfrm>
        <a:prstGeom prst="leftArrow">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16</xdr:col>
      <xdr:colOff>555419</xdr:colOff>
      <xdr:row>91</xdr:row>
      <xdr:rowOff>154627</xdr:rowOff>
    </xdr:from>
    <xdr:to>
      <xdr:col>20</xdr:col>
      <xdr:colOff>37733</xdr:colOff>
      <xdr:row>95</xdr:row>
      <xdr:rowOff>53702</xdr:rowOff>
    </xdr:to>
    <xdr:sp macro="" textlink="">
      <xdr:nvSpPr>
        <xdr:cNvPr id="42" name="Left Arrow 41"/>
        <xdr:cNvSpPr/>
      </xdr:nvSpPr>
      <xdr:spPr>
        <a:xfrm>
          <a:off x="10352562" y="15040841"/>
          <a:ext cx="1931600" cy="552218"/>
        </a:xfrm>
        <a:prstGeom prst="leftArrow">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16</xdr:col>
      <xdr:colOff>561109</xdr:colOff>
      <xdr:row>558</xdr:row>
      <xdr:rowOff>140030</xdr:rowOff>
    </xdr:from>
    <xdr:to>
      <xdr:col>20</xdr:col>
      <xdr:colOff>49610</xdr:colOff>
      <xdr:row>562</xdr:row>
      <xdr:rowOff>39105</xdr:rowOff>
    </xdr:to>
    <xdr:sp macro="" textlink="">
      <xdr:nvSpPr>
        <xdr:cNvPr id="45" name="Left Arrow 44"/>
        <xdr:cNvSpPr/>
      </xdr:nvSpPr>
      <xdr:spPr>
        <a:xfrm>
          <a:off x="10358252" y="91280673"/>
          <a:ext cx="1937787" cy="552218"/>
        </a:xfrm>
        <a:prstGeom prst="leftArrow">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0</xdr:colOff>
      <xdr:row>634</xdr:row>
      <xdr:rowOff>12556</xdr:rowOff>
    </xdr:from>
    <xdr:to>
      <xdr:col>16</xdr:col>
      <xdr:colOff>610159</xdr:colOff>
      <xdr:row>674</xdr:row>
      <xdr:rowOff>130752</xdr:rowOff>
    </xdr:to>
    <xdr:pic>
      <xdr:nvPicPr>
        <xdr:cNvPr id="8" name="Picture 7"/>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105716244"/>
          <a:ext cx="10516159" cy="678569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814</xdr:row>
      <xdr:rowOff>161060</xdr:rowOff>
    </xdr:from>
    <xdr:to>
      <xdr:col>17</xdr:col>
      <xdr:colOff>16400</xdr:colOff>
      <xdr:row>850</xdr:row>
      <xdr:rowOff>126423</xdr:rowOff>
    </xdr:to>
    <xdr:pic>
      <xdr:nvPicPr>
        <xdr:cNvPr id="14" name="Picture 13"/>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135868498"/>
          <a:ext cx="10541525" cy="5966113"/>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16</xdr:col>
      <xdr:colOff>139781</xdr:colOff>
      <xdr:row>380</xdr:row>
      <xdr:rowOff>27214</xdr:rowOff>
    </xdr:from>
    <xdr:to>
      <xdr:col>19</xdr:col>
      <xdr:colOff>238900</xdr:colOff>
      <xdr:row>383</xdr:row>
      <xdr:rowOff>99380</xdr:rowOff>
    </xdr:to>
    <xdr:sp macro="" textlink="">
      <xdr:nvSpPr>
        <xdr:cNvPr id="34" name="Left Arrow 33"/>
        <xdr:cNvSpPr/>
      </xdr:nvSpPr>
      <xdr:spPr>
        <a:xfrm>
          <a:off x="9936924" y="62103000"/>
          <a:ext cx="1936083" cy="562023"/>
        </a:xfrm>
        <a:prstGeom prst="leftArrow">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0</xdr:colOff>
      <xdr:row>704</xdr:row>
      <xdr:rowOff>77933</xdr:rowOff>
    </xdr:from>
    <xdr:to>
      <xdr:col>16</xdr:col>
      <xdr:colOff>586545</xdr:colOff>
      <xdr:row>733</xdr:row>
      <xdr:rowOff>43295</xdr:rowOff>
    </xdr:to>
    <xdr:pic>
      <xdr:nvPicPr>
        <xdr:cNvPr id="21" name="Picture 20"/>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109840569"/>
          <a:ext cx="10284727" cy="448540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4</xdr:col>
      <xdr:colOff>121228</xdr:colOff>
      <xdr:row>342</xdr:row>
      <xdr:rowOff>34637</xdr:rowOff>
    </xdr:from>
    <xdr:to>
      <xdr:col>7</xdr:col>
      <xdr:colOff>215864</xdr:colOff>
      <xdr:row>345</xdr:row>
      <xdr:rowOff>106803</xdr:rowOff>
    </xdr:to>
    <xdr:sp macro="" textlink="">
      <xdr:nvSpPr>
        <xdr:cNvPr id="41" name="Left Arrow 40"/>
        <xdr:cNvSpPr/>
      </xdr:nvSpPr>
      <xdr:spPr>
        <a:xfrm>
          <a:off x="2545773" y="53374637"/>
          <a:ext cx="1913046" cy="539757"/>
        </a:xfrm>
        <a:prstGeom prst="leftArrow">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220189</xdr:colOff>
      <xdr:row>593</xdr:row>
      <xdr:rowOff>106383</xdr:rowOff>
    </xdr:from>
    <xdr:to>
      <xdr:col>17</xdr:col>
      <xdr:colOff>314826</xdr:colOff>
      <xdr:row>597</xdr:row>
      <xdr:rowOff>5458</xdr:rowOff>
    </xdr:to>
    <xdr:sp macro="" textlink="">
      <xdr:nvSpPr>
        <xdr:cNvPr id="47" name="Left Arrow 46"/>
        <xdr:cNvSpPr/>
      </xdr:nvSpPr>
      <xdr:spPr>
        <a:xfrm>
          <a:off x="8792689" y="96962026"/>
          <a:ext cx="1931601" cy="552218"/>
        </a:xfrm>
        <a:prstGeom prst="leftArrow">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510886</xdr:colOff>
      <xdr:row>627</xdr:row>
      <xdr:rowOff>106383</xdr:rowOff>
    </xdr:from>
    <xdr:to>
      <xdr:col>17</xdr:col>
      <xdr:colOff>605523</xdr:colOff>
      <xdr:row>631</xdr:row>
      <xdr:rowOff>5458</xdr:rowOff>
    </xdr:to>
    <xdr:sp macro="" textlink="">
      <xdr:nvSpPr>
        <xdr:cNvPr id="49" name="Left Arrow 48"/>
        <xdr:cNvSpPr/>
      </xdr:nvSpPr>
      <xdr:spPr>
        <a:xfrm>
          <a:off x="9083386" y="102513740"/>
          <a:ext cx="1931601" cy="552218"/>
        </a:xfrm>
        <a:prstGeom prst="leftArrow">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16</xdr:col>
      <xdr:colOff>545523</xdr:colOff>
      <xdr:row>696</xdr:row>
      <xdr:rowOff>154627</xdr:rowOff>
    </xdr:from>
    <xdr:to>
      <xdr:col>20</xdr:col>
      <xdr:colOff>27838</xdr:colOff>
      <xdr:row>700</xdr:row>
      <xdr:rowOff>53702</xdr:rowOff>
    </xdr:to>
    <xdr:sp macro="" textlink="">
      <xdr:nvSpPr>
        <xdr:cNvPr id="50" name="Left Arrow 49"/>
        <xdr:cNvSpPr/>
      </xdr:nvSpPr>
      <xdr:spPr>
        <a:xfrm>
          <a:off x="10342666" y="113828698"/>
          <a:ext cx="1931601" cy="552218"/>
        </a:xfrm>
        <a:prstGeom prst="leftArrow">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18557</xdr:colOff>
      <xdr:row>655</xdr:row>
      <xdr:rowOff>113806</xdr:rowOff>
    </xdr:from>
    <xdr:to>
      <xdr:col>17</xdr:col>
      <xdr:colOff>113194</xdr:colOff>
      <xdr:row>659</xdr:row>
      <xdr:rowOff>12881</xdr:rowOff>
    </xdr:to>
    <xdr:sp macro="" textlink="">
      <xdr:nvSpPr>
        <xdr:cNvPr id="52" name="Left Arrow 51"/>
        <xdr:cNvSpPr/>
      </xdr:nvSpPr>
      <xdr:spPr>
        <a:xfrm>
          <a:off x="8591057" y="107093163"/>
          <a:ext cx="1931601" cy="552218"/>
        </a:xfrm>
        <a:prstGeom prst="leftArrow">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16</xdr:col>
      <xdr:colOff>111332</xdr:colOff>
      <xdr:row>728</xdr:row>
      <xdr:rowOff>51956</xdr:rowOff>
    </xdr:from>
    <xdr:to>
      <xdr:col>19</xdr:col>
      <xdr:colOff>205969</xdr:colOff>
      <xdr:row>731</xdr:row>
      <xdr:rowOff>114317</xdr:rowOff>
    </xdr:to>
    <xdr:sp macro="" textlink="">
      <xdr:nvSpPr>
        <xdr:cNvPr id="54" name="Left Arrow 53"/>
        <xdr:cNvSpPr/>
      </xdr:nvSpPr>
      <xdr:spPr>
        <a:xfrm>
          <a:off x="9908475" y="118951170"/>
          <a:ext cx="1931601" cy="552218"/>
        </a:xfrm>
        <a:prstGeom prst="leftArrow">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16</xdr:col>
      <xdr:colOff>493261</xdr:colOff>
      <xdr:row>843</xdr:row>
      <xdr:rowOff>73603</xdr:rowOff>
    </xdr:from>
    <xdr:to>
      <xdr:col>19</xdr:col>
      <xdr:colOff>587898</xdr:colOff>
      <xdr:row>846</xdr:row>
      <xdr:rowOff>143386</xdr:rowOff>
    </xdr:to>
    <xdr:sp macro="" textlink="">
      <xdr:nvSpPr>
        <xdr:cNvPr id="55" name="Left Arrow 54"/>
        <xdr:cNvSpPr/>
      </xdr:nvSpPr>
      <xdr:spPr>
        <a:xfrm>
          <a:off x="10399261" y="140614978"/>
          <a:ext cx="1952012" cy="569846"/>
        </a:xfrm>
        <a:prstGeom prst="leftArrow">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0</xdr:colOff>
      <xdr:row>761</xdr:row>
      <xdr:rowOff>141949</xdr:rowOff>
    </xdr:from>
    <xdr:to>
      <xdr:col>17</xdr:col>
      <xdr:colOff>34636</xdr:colOff>
      <xdr:row>813</xdr:row>
      <xdr:rowOff>51601</xdr:rowOff>
    </xdr:to>
    <xdr:pic>
      <xdr:nvPicPr>
        <xdr:cNvPr id="26" name="Picture 25"/>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0" y="127014949"/>
          <a:ext cx="10559761" cy="8577402"/>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14</xdr:col>
      <xdr:colOff>71746</xdr:colOff>
      <xdr:row>749</xdr:row>
      <xdr:rowOff>23812</xdr:rowOff>
    </xdr:from>
    <xdr:to>
      <xdr:col>17</xdr:col>
      <xdr:colOff>166383</xdr:colOff>
      <xdr:row>752</xdr:row>
      <xdr:rowOff>86173</xdr:rowOff>
    </xdr:to>
    <xdr:sp macro="" textlink="">
      <xdr:nvSpPr>
        <xdr:cNvPr id="56" name="Left Arrow 55"/>
        <xdr:cNvSpPr/>
      </xdr:nvSpPr>
      <xdr:spPr>
        <a:xfrm>
          <a:off x="8739496" y="124896562"/>
          <a:ext cx="1952012" cy="562424"/>
        </a:xfrm>
        <a:prstGeom prst="leftArrow">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5</xdr:col>
      <xdr:colOff>309563</xdr:colOff>
      <xdr:row>801</xdr:row>
      <xdr:rowOff>141949</xdr:rowOff>
    </xdr:from>
    <xdr:to>
      <xdr:col>8</xdr:col>
      <xdr:colOff>404200</xdr:colOff>
      <xdr:row>805</xdr:row>
      <xdr:rowOff>37623</xdr:rowOff>
    </xdr:to>
    <xdr:sp macro="" textlink="">
      <xdr:nvSpPr>
        <xdr:cNvPr id="46" name="Left Arrow 45"/>
        <xdr:cNvSpPr/>
      </xdr:nvSpPr>
      <xdr:spPr>
        <a:xfrm>
          <a:off x="3405188" y="133682449"/>
          <a:ext cx="1952012" cy="562424"/>
        </a:xfrm>
        <a:prstGeom prst="leftArrow">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0"/>
  <sheetViews>
    <sheetView zoomScale="90" zoomScaleNormal="90" workbookViewId="0">
      <pane xSplit="1" ySplit="2" topLeftCell="B118" activePane="bottomRight" state="frozen"/>
      <selection pane="topRight" activeCell="B1" sqref="B1"/>
      <selection pane="bottomLeft" activeCell="A3" sqref="A3"/>
      <selection pane="bottomRight" activeCell="I148" sqref="I148"/>
    </sheetView>
  </sheetViews>
  <sheetFormatPr defaultRowHeight="12.75" x14ac:dyDescent="0.2"/>
  <cols>
    <col min="1" max="1" width="46.85546875" customWidth="1"/>
    <col min="2" max="2" width="33.85546875" customWidth="1"/>
    <col min="3" max="7" width="16.7109375" customWidth="1"/>
    <col min="8" max="8" width="9.140625" style="38"/>
  </cols>
  <sheetData>
    <row r="1" spans="1:7" ht="13.5" thickBot="1" x14ac:dyDescent="0.25">
      <c r="A1" s="5" t="s">
        <v>99</v>
      </c>
      <c r="B1" s="5" t="s">
        <v>61</v>
      </c>
      <c r="C1" s="75" t="s">
        <v>103</v>
      </c>
      <c r="D1" s="76"/>
      <c r="E1" s="76"/>
      <c r="F1" s="76"/>
      <c r="G1" s="77"/>
    </row>
    <row r="2" spans="1:7" ht="64.5" thickTop="1" x14ac:dyDescent="0.2">
      <c r="A2" s="4"/>
      <c r="B2" s="4"/>
      <c r="C2" s="10" t="s">
        <v>100</v>
      </c>
      <c r="D2" s="10" t="s">
        <v>101</v>
      </c>
      <c r="E2" s="10" t="s">
        <v>116</v>
      </c>
      <c r="F2" s="10" t="s">
        <v>117</v>
      </c>
      <c r="G2" s="10" t="s">
        <v>113</v>
      </c>
    </row>
    <row r="3" spans="1:7" x14ac:dyDescent="0.2">
      <c r="A3" s="2"/>
      <c r="B3" s="6"/>
      <c r="C3" s="15"/>
      <c r="D3" s="15"/>
      <c r="E3" s="15"/>
      <c r="F3" s="15"/>
      <c r="G3" s="15"/>
    </row>
    <row r="4" spans="1:7" x14ac:dyDescent="0.2">
      <c r="A4" s="23" t="s">
        <v>135</v>
      </c>
      <c r="B4" s="22" t="s">
        <v>136</v>
      </c>
      <c r="C4" s="24"/>
      <c r="D4" s="24"/>
      <c r="E4" s="24"/>
      <c r="F4" s="24"/>
      <c r="G4" s="32">
        <v>10849</v>
      </c>
    </row>
    <row r="5" spans="1:7" x14ac:dyDescent="0.2">
      <c r="A5" s="48"/>
      <c r="B5" s="49"/>
      <c r="C5" s="50"/>
      <c r="D5" s="50"/>
      <c r="E5" s="50"/>
      <c r="F5" s="50"/>
      <c r="G5" s="54"/>
    </row>
    <row r="6" spans="1:7" x14ac:dyDescent="0.2">
      <c r="A6" s="25" t="s">
        <v>104</v>
      </c>
      <c r="B6" s="22"/>
      <c r="C6" s="24"/>
      <c r="D6" s="24"/>
      <c r="E6" s="24"/>
      <c r="F6" s="24"/>
      <c r="G6" s="32"/>
    </row>
    <row r="7" spans="1:7" x14ac:dyDescent="0.2">
      <c r="A7" s="26" t="s">
        <v>62</v>
      </c>
      <c r="B7" s="22" t="s">
        <v>124</v>
      </c>
      <c r="C7" s="24"/>
      <c r="D7" s="24"/>
      <c r="E7" s="24"/>
      <c r="F7" s="24"/>
      <c r="G7" s="32">
        <f t="shared" ref="G7:G67" si="0">MAX(C7:F7)</f>
        <v>0</v>
      </c>
    </row>
    <row r="8" spans="1:7" x14ac:dyDescent="0.2">
      <c r="A8" s="26" t="s">
        <v>63</v>
      </c>
      <c r="B8" s="22" t="s">
        <v>124</v>
      </c>
      <c r="C8" s="24"/>
      <c r="D8" s="24"/>
      <c r="E8" s="24"/>
      <c r="F8" s="24"/>
      <c r="G8" s="32">
        <f t="shared" si="0"/>
        <v>0</v>
      </c>
    </row>
    <row r="9" spans="1:7" x14ac:dyDescent="0.2">
      <c r="A9" s="26" t="s">
        <v>64</v>
      </c>
      <c r="B9" s="22" t="s">
        <v>173</v>
      </c>
      <c r="C9" s="24"/>
      <c r="D9" s="24"/>
      <c r="E9" s="24"/>
      <c r="F9" s="24"/>
      <c r="G9" s="32">
        <f t="shared" si="0"/>
        <v>0</v>
      </c>
    </row>
    <row r="10" spans="1:7" x14ac:dyDescent="0.2">
      <c r="A10" s="26" t="s">
        <v>65</v>
      </c>
      <c r="B10" s="22" t="s">
        <v>124</v>
      </c>
      <c r="C10" s="24"/>
      <c r="D10" s="24"/>
      <c r="E10" s="24"/>
      <c r="F10" s="24"/>
      <c r="G10" s="32">
        <f t="shared" si="0"/>
        <v>0</v>
      </c>
    </row>
    <row r="11" spans="1:7" x14ac:dyDescent="0.2">
      <c r="A11" s="26" t="s">
        <v>66</v>
      </c>
      <c r="B11" s="22" t="s">
        <v>173</v>
      </c>
      <c r="C11" s="24"/>
      <c r="D11" s="24"/>
      <c r="E11" s="24"/>
      <c r="F11" s="24"/>
      <c r="G11" s="32">
        <f t="shared" si="0"/>
        <v>0</v>
      </c>
    </row>
    <row r="12" spans="1:7" x14ac:dyDescent="0.2">
      <c r="A12" s="26" t="s">
        <v>67</v>
      </c>
      <c r="B12" s="22" t="s">
        <v>124</v>
      </c>
      <c r="C12" s="24"/>
      <c r="D12" s="24"/>
      <c r="E12" s="24"/>
      <c r="F12" s="24"/>
      <c r="G12" s="32">
        <f t="shared" si="0"/>
        <v>0</v>
      </c>
    </row>
    <row r="13" spans="1:7" x14ac:dyDescent="0.2">
      <c r="A13" s="26" t="s">
        <v>88</v>
      </c>
      <c r="B13" s="22" t="s">
        <v>173</v>
      </c>
      <c r="C13" s="24"/>
      <c r="D13" s="24"/>
      <c r="E13" s="24"/>
      <c r="F13" s="24"/>
      <c r="G13" s="32">
        <f t="shared" si="0"/>
        <v>0</v>
      </c>
    </row>
    <row r="14" spans="1:7" x14ac:dyDescent="0.2">
      <c r="A14" s="27" t="s">
        <v>20</v>
      </c>
      <c r="B14" s="22" t="s">
        <v>173</v>
      </c>
      <c r="C14" s="24"/>
      <c r="D14" s="24"/>
      <c r="E14" s="24"/>
      <c r="F14" s="24"/>
      <c r="G14" s="32">
        <f t="shared" si="0"/>
        <v>0</v>
      </c>
    </row>
    <row r="15" spans="1:7" x14ac:dyDescent="0.2">
      <c r="A15" s="27" t="s">
        <v>112</v>
      </c>
      <c r="B15" s="22" t="s">
        <v>124</v>
      </c>
      <c r="C15" s="24"/>
      <c r="D15" s="24"/>
      <c r="E15" s="24"/>
      <c r="F15" s="24"/>
      <c r="G15" s="32">
        <f t="shared" si="0"/>
        <v>0</v>
      </c>
    </row>
    <row r="16" spans="1:7" x14ac:dyDescent="0.2">
      <c r="A16" s="48"/>
      <c r="B16" s="49"/>
      <c r="C16" s="50"/>
      <c r="D16" s="50"/>
      <c r="E16" s="50"/>
      <c r="F16" s="50"/>
      <c r="G16" s="54"/>
    </row>
    <row r="17" spans="1:7" x14ac:dyDescent="0.2">
      <c r="A17" s="28" t="s">
        <v>52</v>
      </c>
      <c r="B17" s="84" t="s">
        <v>129</v>
      </c>
      <c r="C17" s="85"/>
      <c r="D17" s="85"/>
      <c r="E17" s="85"/>
      <c r="F17" s="86"/>
      <c r="G17" s="32"/>
    </row>
    <row r="18" spans="1:7" x14ac:dyDescent="0.2">
      <c r="A18" s="26" t="s">
        <v>60</v>
      </c>
      <c r="B18" s="22" t="s">
        <v>173</v>
      </c>
      <c r="C18" s="24"/>
      <c r="D18" s="24"/>
      <c r="E18" s="24"/>
      <c r="F18" s="24"/>
      <c r="G18" s="32">
        <f t="shared" si="0"/>
        <v>0</v>
      </c>
    </row>
    <row r="19" spans="1:7" x14ac:dyDescent="0.2">
      <c r="A19" s="27" t="s">
        <v>28</v>
      </c>
      <c r="B19" s="22" t="s">
        <v>173</v>
      </c>
      <c r="C19" s="24"/>
      <c r="D19" s="24"/>
      <c r="E19" s="24"/>
      <c r="F19" s="24"/>
      <c r="G19" s="32">
        <f t="shared" si="0"/>
        <v>0</v>
      </c>
    </row>
    <row r="20" spans="1:7" x14ac:dyDescent="0.2">
      <c r="A20" s="27" t="s">
        <v>108</v>
      </c>
      <c r="B20" s="22" t="s">
        <v>126</v>
      </c>
      <c r="C20" s="24"/>
      <c r="D20" s="24"/>
      <c r="E20" s="24"/>
      <c r="F20" s="24"/>
      <c r="G20" s="32">
        <f t="shared" si="0"/>
        <v>0</v>
      </c>
    </row>
    <row r="21" spans="1:7" x14ac:dyDescent="0.2">
      <c r="A21" s="27" t="s">
        <v>109</v>
      </c>
      <c r="B21" s="22" t="s">
        <v>126</v>
      </c>
      <c r="C21" s="24"/>
      <c r="D21" s="24"/>
      <c r="E21" s="24"/>
      <c r="F21" s="24"/>
      <c r="G21" s="32">
        <f t="shared" si="0"/>
        <v>0</v>
      </c>
    </row>
    <row r="22" spans="1:7" x14ac:dyDescent="0.2">
      <c r="A22" s="27" t="s">
        <v>37</v>
      </c>
      <c r="B22" s="22" t="s">
        <v>126</v>
      </c>
      <c r="C22" s="24"/>
      <c r="D22" s="24"/>
      <c r="E22" s="24"/>
      <c r="F22" s="24"/>
      <c r="G22" s="32">
        <f t="shared" si="0"/>
        <v>0</v>
      </c>
    </row>
    <row r="23" spans="1:7" x14ac:dyDescent="0.2">
      <c r="A23" s="27" t="s">
        <v>36</v>
      </c>
      <c r="B23" s="22" t="s">
        <v>124</v>
      </c>
      <c r="C23" s="24"/>
      <c r="D23" s="24"/>
      <c r="E23" s="24"/>
      <c r="F23" s="24"/>
      <c r="G23" s="32">
        <f t="shared" si="0"/>
        <v>0</v>
      </c>
    </row>
    <row r="24" spans="1:7" x14ac:dyDescent="0.2">
      <c r="A24" s="27" t="s">
        <v>102</v>
      </c>
      <c r="B24" s="22" t="s">
        <v>124</v>
      </c>
      <c r="C24" s="24"/>
      <c r="D24" s="24"/>
      <c r="E24" s="24"/>
      <c r="F24" s="24"/>
      <c r="G24" s="32">
        <f t="shared" si="0"/>
        <v>0</v>
      </c>
    </row>
    <row r="25" spans="1:7" x14ac:dyDescent="0.2">
      <c r="A25" s="26" t="s">
        <v>87</v>
      </c>
      <c r="B25" s="22" t="s">
        <v>124</v>
      </c>
      <c r="C25" s="24"/>
      <c r="D25" s="24"/>
      <c r="E25" s="24"/>
      <c r="F25" s="24"/>
      <c r="G25" s="32">
        <f t="shared" si="0"/>
        <v>0</v>
      </c>
    </row>
    <row r="26" spans="1:7" x14ac:dyDescent="0.2">
      <c r="A26" s="26" t="s">
        <v>112</v>
      </c>
      <c r="B26" s="22" t="s">
        <v>124</v>
      </c>
      <c r="C26" s="24"/>
      <c r="D26" s="24"/>
      <c r="E26" s="24"/>
      <c r="F26" s="24"/>
      <c r="G26" s="32">
        <f t="shared" si="0"/>
        <v>0</v>
      </c>
    </row>
    <row r="27" spans="1:7" x14ac:dyDescent="0.2">
      <c r="A27" s="56"/>
      <c r="B27" s="49"/>
      <c r="C27" s="50"/>
      <c r="D27" s="50"/>
      <c r="E27" s="50"/>
      <c r="F27" s="50"/>
      <c r="G27" s="54"/>
    </row>
    <row r="28" spans="1:7" x14ac:dyDescent="0.2">
      <c r="A28" s="25" t="s">
        <v>7</v>
      </c>
      <c r="B28" s="22"/>
      <c r="C28" s="24"/>
      <c r="D28" s="24"/>
      <c r="E28" s="24"/>
      <c r="F28" s="24"/>
      <c r="G28" s="32"/>
    </row>
    <row r="29" spans="1:7" x14ac:dyDescent="0.2">
      <c r="A29" s="27" t="s">
        <v>59</v>
      </c>
      <c r="B29" s="22" t="s">
        <v>124</v>
      </c>
      <c r="C29" s="24"/>
      <c r="D29" s="24"/>
      <c r="E29" s="24"/>
      <c r="F29" s="24"/>
      <c r="G29" s="32">
        <f t="shared" si="0"/>
        <v>0</v>
      </c>
    </row>
    <row r="30" spans="1:7" x14ac:dyDescent="0.2">
      <c r="A30" s="27" t="s">
        <v>39</v>
      </c>
      <c r="B30" s="22" t="s">
        <v>124</v>
      </c>
      <c r="C30" s="24"/>
      <c r="D30" s="24"/>
      <c r="E30" s="24"/>
      <c r="F30" s="24"/>
      <c r="G30" s="32">
        <f t="shared" si="0"/>
        <v>0</v>
      </c>
    </row>
    <row r="31" spans="1:7" x14ac:dyDescent="0.2">
      <c r="A31" s="27" t="s">
        <v>110</v>
      </c>
      <c r="B31" s="22" t="s">
        <v>124</v>
      </c>
      <c r="C31" s="24"/>
      <c r="D31" s="24"/>
      <c r="E31" s="24"/>
      <c r="F31" s="24"/>
      <c r="G31" s="32">
        <f t="shared" si="0"/>
        <v>0</v>
      </c>
    </row>
    <row r="32" spans="1:7" x14ac:dyDescent="0.2">
      <c r="A32" s="27" t="s">
        <v>40</v>
      </c>
      <c r="B32" s="22" t="s">
        <v>173</v>
      </c>
      <c r="C32" s="24"/>
      <c r="D32" s="24"/>
      <c r="E32" s="24"/>
      <c r="F32" s="24"/>
      <c r="G32" s="32">
        <f t="shared" si="0"/>
        <v>0</v>
      </c>
    </row>
    <row r="33" spans="1:7" x14ac:dyDescent="0.2">
      <c r="A33" s="27" t="s">
        <v>82</v>
      </c>
      <c r="B33" s="22" t="s">
        <v>124</v>
      </c>
      <c r="C33" s="24"/>
      <c r="D33" s="24"/>
      <c r="E33" s="24"/>
      <c r="F33" s="24"/>
      <c r="G33" s="32">
        <f t="shared" si="0"/>
        <v>0</v>
      </c>
    </row>
    <row r="34" spans="1:7" x14ac:dyDescent="0.2">
      <c r="A34" s="27" t="s">
        <v>81</v>
      </c>
      <c r="B34" s="22" t="s">
        <v>150</v>
      </c>
      <c r="C34" s="24"/>
      <c r="D34" s="24"/>
      <c r="E34" s="24"/>
      <c r="F34" s="24">
        <f>(329.96*1.5)-329.96</f>
        <v>164.97999999999996</v>
      </c>
      <c r="G34" s="32">
        <f t="shared" si="0"/>
        <v>164.97999999999996</v>
      </c>
    </row>
    <row r="35" spans="1:7" x14ac:dyDescent="0.2">
      <c r="A35" s="27" t="s">
        <v>80</v>
      </c>
      <c r="B35" s="22" t="s">
        <v>124</v>
      </c>
      <c r="C35" s="24"/>
      <c r="D35" s="24"/>
      <c r="E35" s="24"/>
      <c r="F35" s="24"/>
      <c r="G35" s="32">
        <f t="shared" si="0"/>
        <v>0</v>
      </c>
    </row>
    <row r="36" spans="1:7" x14ac:dyDescent="0.2">
      <c r="A36" s="26" t="s">
        <v>68</v>
      </c>
      <c r="B36" s="22" t="s">
        <v>124</v>
      </c>
      <c r="C36" s="24"/>
      <c r="D36" s="24"/>
      <c r="E36" s="24"/>
      <c r="F36" s="24"/>
      <c r="G36" s="32">
        <f t="shared" si="0"/>
        <v>0</v>
      </c>
    </row>
    <row r="37" spans="1:7" x14ac:dyDescent="0.2">
      <c r="A37" s="26" t="s">
        <v>87</v>
      </c>
      <c r="B37" s="22" t="s">
        <v>124</v>
      </c>
      <c r="C37" s="24"/>
      <c r="D37" s="24"/>
      <c r="E37" s="24"/>
      <c r="F37" s="24"/>
      <c r="G37" s="32">
        <f t="shared" si="0"/>
        <v>0</v>
      </c>
    </row>
    <row r="38" spans="1:7" x14ac:dyDescent="0.2">
      <c r="A38" s="34" t="s">
        <v>112</v>
      </c>
      <c r="B38" s="35" t="s">
        <v>132</v>
      </c>
      <c r="C38" s="36"/>
      <c r="D38" s="36"/>
      <c r="E38" s="36">
        <f>(0.208*48)</f>
        <v>9.984</v>
      </c>
      <c r="F38" s="36"/>
      <c r="G38" s="33">
        <f t="shared" si="0"/>
        <v>9.984</v>
      </c>
    </row>
    <row r="39" spans="1:7" x14ac:dyDescent="0.2">
      <c r="A39" s="56"/>
      <c r="B39" s="49"/>
      <c r="C39" s="50"/>
      <c r="D39" s="50"/>
      <c r="E39" s="50"/>
      <c r="F39" s="50"/>
      <c r="G39" s="54"/>
    </row>
    <row r="40" spans="1:7" x14ac:dyDescent="0.2">
      <c r="A40" s="25" t="s">
        <v>38</v>
      </c>
      <c r="B40" s="22"/>
      <c r="C40" s="24"/>
      <c r="D40" s="24"/>
      <c r="E40" s="24"/>
      <c r="F40" s="24"/>
      <c r="G40" s="32"/>
    </row>
    <row r="41" spans="1:7" x14ac:dyDescent="0.2">
      <c r="A41" s="27" t="s">
        <v>79</v>
      </c>
      <c r="B41" s="22" t="s">
        <v>173</v>
      </c>
      <c r="C41" s="24"/>
      <c r="D41" s="24"/>
      <c r="E41" s="24"/>
      <c r="F41" s="24"/>
      <c r="G41" s="32">
        <f t="shared" si="0"/>
        <v>0</v>
      </c>
    </row>
    <row r="42" spans="1:7" x14ac:dyDescent="0.2">
      <c r="A42" s="27" t="s">
        <v>78</v>
      </c>
      <c r="B42" s="22" t="s">
        <v>173</v>
      </c>
      <c r="C42" s="24"/>
      <c r="D42" s="24"/>
      <c r="E42" s="24"/>
      <c r="F42" s="24"/>
      <c r="G42" s="32">
        <f t="shared" si="0"/>
        <v>0</v>
      </c>
    </row>
    <row r="43" spans="1:7" x14ac:dyDescent="0.2">
      <c r="A43" s="27" t="s">
        <v>77</v>
      </c>
      <c r="B43" s="22" t="s">
        <v>124</v>
      </c>
      <c r="C43" s="24"/>
      <c r="D43" s="24"/>
      <c r="E43" s="24"/>
      <c r="F43" s="24"/>
      <c r="G43" s="32">
        <f t="shared" si="0"/>
        <v>0</v>
      </c>
    </row>
    <row r="44" spans="1:7" x14ac:dyDescent="0.2">
      <c r="A44" s="27" t="s">
        <v>76</v>
      </c>
      <c r="B44" s="22" t="s">
        <v>173</v>
      </c>
      <c r="C44" s="24"/>
      <c r="D44" s="24"/>
      <c r="E44" s="24"/>
      <c r="F44" s="24"/>
      <c r="G44" s="32">
        <f t="shared" si="0"/>
        <v>0</v>
      </c>
    </row>
    <row r="45" spans="1:7" x14ac:dyDescent="0.2">
      <c r="A45" s="27" t="s">
        <v>75</v>
      </c>
      <c r="B45" s="22" t="s">
        <v>173</v>
      </c>
      <c r="C45" s="24"/>
      <c r="D45" s="24"/>
      <c r="E45" s="24"/>
      <c r="F45" s="24"/>
      <c r="G45" s="32">
        <f t="shared" si="0"/>
        <v>0</v>
      </c>
    </row>
    <row r="46" spans="1:7" x14ac:dyDescent="0.2">
      <c r="A46" s="27" t="s">
        <v>74</v>
      </c>
      <c r="B46" s="22" t="s">
        <v>173</v>
      </c>
      <c r="C46" s="24"/>
      <c r="D46" s="24"/>
      <c r="E46" s="24"/>
      <c r="F46" s="24"/>
      <c r="G46" s="32">
        <f t="shared" si="0"/>
        <v>0</v>
      </c>
    </row>
    <row r="47" spans="1:7" x14ac:dyDescent="0.2">
      <c r="A47" s="27" t="s">
        <v>73</v>
      </c>
      <c r="B47" s="22" t="s">
        <v>173</v>
      </c>
      <c r="C47" s="24"/>
      <c r="D47" s="24"/>
      <c r="E47" s="24"/>
      <c r="F47" s="24"/>
      <c r="G47" s="32">
        <f t="shared" si="0"/>
        <v>0</v>
      </c>
    </row>
    <row r="48" spans="1:7" x14ac:dyDescent="0.2">
      <c r="A48" s="27" t="s">
        <v>87</v>
      </c>
      <c r="B48" s="22" t="s">
        <v>124</v>
      </c>
      <c r="C48" s="24"/>
      <c r="D48" s="24"/>
      <c r="E48" s="24"/>
      <c r="F48" s="24"/>
      <c r="G48" s="32">
        <f t="shared" si="0"/>
        <v>0</v>
      </c>
    </row>
    <row r="49" spans="1:9" x14ac:dyDescent="0.2">
      <c r="A49" s="37" t="s">
        <v>112</v>
      </c>
      <c r="B49" s="35" t="s">
        <v>128</v>
      </c>
      <c r="C49" s="36"/>
      <c r="D49" s="36"/>
      <c r="E49" s="36">
        <v>86.52</v>
      </c>
      <c r="F49" s="36"/>
      <c r="G49" s="33">
        <f t="shared" si="0"/>
        <v>86.52</v>
      </c>
    </row>
    <row r="50" spans="1:9" x14ac:dyDescent="0.2">
      <c r="A50" s="48"/>
      <c r="B50" s="49"/>
      <c r="C50" s="50"/>
      <c r="D50" s="50"/>
      <c r="E50" s="50"/>
      <c r="F50" s="50"/>
      <c r="G50" s="54"/>
    </row>
    <row r="51" spans="1:9" x14ac:dyDescent="0.2">
      <c r="A51" s="25" t="s">
        <v>0</v>
      </c>
      <c r="B51" s="22"/>
      <c r="C51" s="24"/>
      <c r="D51" s="24"/>
      <c r="E51" s="24"/>
      <c r="F51" s="24"/>
      <c r="G51" s="32"/>
    </row>
    <row r="52" spans="1:9" x14ac:dyDescent="0.2">
      <c r="A52" s="26" t="s">
        <v>3</v>
      </c>
      <c r="B52" s="22" t="s">
        <v>126</v>
      </c>
      <c r="C52" s="24"/>
      <c r="D52" s="24"/>
      <c r="E52" s="24"/>
      <c r="F52" s="24"/>
      <c r="G52" s="32">
        <f t="shared" si="0"/>
        <v>0</v>
      </c>
    </row>
    <row r="53" spans="1:9" ht="25.5" x14ac:dyDescent="0.2">
      <c r="A53" s="34" t="s">
        <v>41</v>
      </c>
      <c r="B53" s="35" t="s">
        <v>147</v>
      </c>
      <c r="C53" s="36"/>
      <c r="D53" s="36"/>
      <c r="E53" s="36">
        <f>6.5+0.77</f>
        <v>7.27</v>
      </c>
      <c r="F53" s="36"/>
      <c r="G53" s="33">
        <f t="shared" si="0"/>
        <v>7.27</v>
      </c>
    </row>
    <row r="54" spans="1:9" x14ac:dyDescent="0.2">
      <c r="A54" s="34" t="s">
        <v>15</v>
      </c>
      <c r="B54" s="35" t="s">
        <v>158</v>
      </c>
      <c r="C54" s="36"/>
      <c r="D54" s="36"/>
      <c r="E54" s="36">
        <v>73</v>
      </c>
      <c r="F54" s="36"/>
      <c r="G54" s="33">
        <f t="shared" si="0"/>
        <v>73</v>
      </c>
      <c r="I54" s="38"/>
    </row>
    <row r="55" spans="1:9" x14ac:dyDescent="0.2">
      <c r="A55" s="26" t="s">
        <v>16</v>
      </c>
      <c r="B55" s="22" t="s">
        <v>124</v>
      </c>
      <c r="C55" s="24"/>
      <c r="D55" s="24"/>
      <c r="E55" s="24"/>
      <c r="F55" s="24"/>
      <c r="G55" s="32">
        <f t="shared" si="0"/>
        <v>0</v>
      </c>
    </row>
    <row r="56" spans="1:9" x14ac:dyDescent="0.2">
      <c r="A56" s="26" t="s">
        <v>17</v>
      </c>
      <c r="B56" s="22" t="s">
        <v>124</v>
      </c>
      <c r="C56" s="24"/>
      <c r="D56" s="24"/>
      <c r="E56" s="24"/>
      <c r="F56" s="24"/>
      <c r="G56" s="32">
        <f t="shared" si="0"/>
        <v>0</v>
      </c>
      <c r="I56" s="65"/>
    </row>
    <row r="57" spans="1:9" x14ac:dyDescent="0.2">
      <c r="A57" s="26" t="s">
        <v>18</v>
      </c>
      <c r="B57" s="22" t="s">
        <v>124</v>
      </c>
      <c r="C57" s="24"/>
      <c r="D57" s="24"/>
      <c r="E57" s="24"/>
      <c r="F57" s="24"/>
      <c r="G57" s="32">
        <f t="shared" si="0"/>
        <v>0</v>
      </c>
    </row>
    <row r="58" spans="1:9" x14ac:dyDescent="0.2">
      <c r="A58" s="26" t="s">
        <v>9</v>
      </c>
      <c r="B58" s="22" t="s">
        <v>124</v>
      </c>
      <c r="C58" s="24"/>
      <c r="D58" s="24"/>
      <c r="E58" s="24"/>
      <c r="F58" s="24"/>
      <c r="G58" s="32">
        <f t="shared" si="0"/>
        <v>0</v>
      </c>
    </row>
    <row r="59" spans="1:9" x14ac:dyDescent="0.2">
      <c r="A59" s="26" t="s">
        <v>42</v>
      </c>
      <c r="B59" s="22" t="s">
        <v>124</v>
      </c>
      <c r="C59" s="24"/>
      <c r="D59" s="24"/>
      <c r="E59" s="24"/>
      <c r="F59" s="24"/>
      <c r="G59" s="32">
        <f t="shared" si="0"/>
        <v>0</v>
      </c>
    </row>
    <row r="60" spans="1:9" ht="25.5" x14ac:dyDescent="0.2">
      <c r="A60" s="34" t="s">
        <v>87</v>
      </c>
      <c r="B60" s="35" t="s">
        <v>146</v>
      </c>
      <c r="C60" s="36">
        <f>7.5+7.5</f>
        <v>15</v>
      </c>
      <c r="D60" s="36"/>
      <c r="E60" s="36"/>
      <c r="F60" s="36"/>
      <c r="G60" s="33">
        <f t="shared" si="0"/>
        <v>15</v>
      </c>
    </row>
    <row r="61" spans="1:9" x14ac:dyDescent="0.2">
      <c r="A61" s="26" t="s">
        <v>112</v>
      </c>
      <c r="B61" s="22"/>
      <c r="C61" s="24"/>
      <c r="D61" s="24"/>
      <c r="E61" s="24"/>
      <c r="F61" s="24"/>
      <c r="G61" s="32">
        <f t="shared" si="0"/>
        <v>0</v>
      </c>
    </row>
    <row r="62" spans="1:9" x14ac:dyDescent="0.2">
      <c r="A62" s="48"/>
      <c r="B62" s="49"/>
      <c r="C62" s="50"/>
      <c r="D62" s="50"/>
      <c r="E62" s="50"/>
      <c r="F62" s="50"/>
      <c r="G62" s="54"/>
    </row>
    <row r="63" spans="1:9" x14ac:dyDescent="0.2">
      <c r="A63" s="25" t="s">
        <v>1</v>
      </c>
      <c r="B63" s="22"/>
      <c r="C63" s="24"/>
      <c r="D63" s="24"/>
      <c r="E63" s="24"/>
      <c r="F63" s="24"/>
      <c r="G63" s="32"/>
    </row>
    <row r="64" spans="1:9" x14ac:dyDescent="0.2">
      <c r="A64" s="37" t="s">
        <v>19</v>
      </c>
      <c r="B64" s="35" t="s">
        <v>127</v>
      </c>
      <c r="C64" s="36"/>
      <c r="D64" s="36"/>
      <c r="E64" s="36"/>
      <c r="F64" s="36">
        <f>(269.96*1.5)-(269.96)</f>
        <v>134.97999999999996</v>
      </c>
      <c r="G64" s="33">
        <f>MAX(C64:F64)</f>
        <v>134.97999999999996</v>
      </c>
    </row>
    <row r="65" spans="1:20" x14ac:dyDescent="0.2">
      <c r="A65" s="27" t="s">
        <v>20</v>
      </c>
      <c r="B65" s="22" t="s">
        <v>173</v>
      </c>
      <c r="C65" s="24"/>
      <c r="D65" s="24"/>
      <c r="E65" s="24"/>
      <c r="F65" s="24"/>
      <c r="G65" s="32">
        <f t="shared" si="0"/>
        <v>0</v>
      </c>
    </row>
    <row r="66" spans="1:20" x14ac:dyDescent="0.2">
      <c r="A66" s="27" t="s">
        <v>21</v>
      </c>
      <c r="B66" s="22" t="s">
        <v>173</v>
      </c>
      <c r="C66" s="24"/>
      <c r="D66" s="24"/>
      <c r="E66" s="24"/>
      <c r="F66" s="24"/>
      <c r="G66" s="32">
        <f t="shared" si="0"/>
        <v>0</v>
      </c>
    </row>
    <row r="67" spans="1:20" x14ac:dyDescent="0.2">
      <c r="A67" s="27" t="s">
        <v>22</v>
      </c>
      <c r="B67" s="22" t="s">
        <v>173</v>
      </c>
      <c r="C67" s="24"/>
      <c r="D67" s="24"/>
      <c r="E67" s="24"/>
      <c r="F67" s="24"/>
      <c r="G67" s="32">
        <f t="shared" si="0"/>
        <v>0</v>
      </c>
    </row>
    <row r="68" spans="1:20" x14ac:dyDescent="0.2">
      <c r="A68" s="27" t="s">
        <v>83</v>
      </c>
      <c r="B68" s="22" t="s">
        <v>173</v>
      </c>
      <c r="C68" s="24"/>
      <c r="D68" s="24"/>
      <c r="E68" s="24"/>
      <c r="F68" s="24"/>
      <c r="G68" s="32">
        <f>MAX(C68:F68)</f>
        <v>0</v>
      </c>
    </row>
    <row r="69" spans="1:20" x14ac:dyDescent="0.2">
      <c r="A69" s="27" t="s">
        <v>87</v>
      </c>
      <c r="B69" s="22" t="s">
        <v>124</v>
      </c>
      <c r="C69" s="24"/>
      <c r="D69" s="24"/>
      <c r="E69" s="24"/>
      <c r="F69" s="24"/>
      <c r="G69" s="32">
        <f>MAX(C69:F69)</f>
        <v>0</v>
      </c>
    </row>
    <row r="70" spans="1:20" x14ac:dyDescent="0.2">
      <c r="A70" s="27" t="s">
        <v>112</v>
      </c>
      <c r="B70" s="22" t="s">
        <v>124</v>
      </c>
      <c r="C70" s="24"/>
      <c r="D70" s="24"/>
      <c r="E70" s="24"/>
      <c r="F70" s="24"/>
      <c r="G70" s="32">
        <f>MAX(C70:F70)</f>
        <v>0</v>
      </c>
    </row>
    <row r="71" spans="1:20" x14ac:dyDescent="0.2">
      <c r="A71" s="51"/>
      <c r="B71" s="52"/>
      <c r="C71" s="53"/>
      <c r="D71" s="53"/>
      <c r="E71" s="53"/>
      <c r="F71" s="53"/>
      <c r="G71" s="55"/>
    </row>
    <row r="72" spans="1:20" x14ac:dyDescent="0.2">
      <c r="A72" s="25" t="s">
        <v>2</v>
      </c>
      <c r="B72" s="22"/>
      <c r="C72" s="24"/>
      <c r="D72" s="24"/>
      <c r="E72" s="24"/>
      <c r="F72" s="24"/>
      <c r="G72" s="32"/>
    </row>
    <row r="73" spans="1:20" ht="21" customHeight="1" x14ac:dyDescent="0.2">
      <c r="A73" s="26" t="s">
        <v>23</v>
      </c>
      <c r="B73" s="22" t="s">
        <v>138</v>
      </c>
      <c r="C73" s="24"/>
      <c r="D73" s="24"/>
      <c r="E73" s="24"/>
      <c r="F73" s="24">
        <f>(180*1.5)-119.97</f>
        <v>150.03</v>
      </c>
      <c r="G73" s="32">
        <f t="shared" ref="G73:G79" si="1">MAX(C73:F73)</f>
        <v>150.03</v>
      </c>
      <c r="H73" s="41"/>
      <c r="I73" s="41"/>
      <c r="J73" s="41"/>
      <c r="K73" s="41"/>
      <c r="L73" s="41"/>
      <c r="M73" s="41"/>
      <c r="N73" s="41"/>
      <c r="O73" s="41"/>
      <c r="P73" s="41"/>
      <c r="Q73" s="41"/>
      <c r="R73" s="41"/>
      <c r="S73" s="41"/>
      <c r="T73" s="41"/>
    </row>
    <row r="74" spans="1:20" x14ac:dyDescent="0.2">
      <c r="A74" s="27" t="s">
        <v>20</v>
      </c>
      <c r="B74" s="22" t="s">
        <v>173</v>
      </c>
      <c r="C74" s="24"/>
      <c r="D74" s="24"/>
      <c r="E74" s="24"/>
      <c r="F74" s="24"/>
      <c r="G74" s="32">
        <f t="shared" si="1"/>
        <v>0</v>
      </c>
    </row>
    <row r="75" spans="1:20" x14ac:dyDescent="0.2">
      <c r="A75" s="26" t="s">
        <v>21</v>
      </c>
      <c r="B75" s="22" t="s">
        <v>173</v>
      </c>
      <c r="C75" s="24"/>
      <c r="D75" s="24"/>
      <c r="E75" s="24"/>
      <c r="F75" s="24"/>
      <c r="G75" s="32">
        <f t="shared" si="1"/>
        <v>0</v>
      </c>
    </row>
    <row r="76" spans="1:20" x14ac:dyDescent="0.2">
      <c r="A76" s="26" t="s">
        <v>24</v>
      </c>
      <c r="B76" s="22" t="s">
        <v>173</v>
      </c>
      <c r="C76" s="24"/>
      <c r="D76" s="24"/>
      <c r="E76" s="24"/>
      <c r="F76" s="24"/>
      <c r="G76" s="32">
        <f t="shared" si="1"/>
        <v>0</v>
      </c>
    </row>
    <row r="77" spans="1:20" x14ac:dyDescent="0.2">
      <c r="A77" s="26" t="s">
        <v>25</v>
      </c>
      <c r="B77" s="22" t="s">
        <v>173</v>
      </c>
      <c r="C77" s="24"/>
      <c r="D77" s="24"/>
      <c r="E77" s="24"/>
      <c r="F77" s="24"/>
      <c r="G77" s="32">
        <f t="shared" si="1"/>
        <v>0</v>
      </c>
    </row>
    <row r="78" spans="1:20" x14ac:dyDescent="0.2">
      <c r="A78" s="26" t="s">
        <v>87</v>
      </c>
      <c r="B78" s="22" t="s">
        <v>124</v>
      </c>
      <c r="C78" s="24"/>
      <c r="D78" s="24"/>
      <c r="E78" s="24"/>
      <c r="F78" s="24"/>
      <c r="G78" s="32">
        <f t="shared" si="1"/>
        <v>0</v>
      </c>
    </row>
    <row r="79" spans="1:20" x14ac:dyDescent="0.2">
      <c r="A79" s="26" t="s">
        <v>112</v>
      </c>
      <c r="B79" s="22" t="s">
        <v>124</v>
      </c>
      <c r="C79" s="24"/>
      <c r="D79" s="24"/>
      <c r="E79" s="24"/>
      <c r="F79" s="24"/>
      <c r="G79" s="32">
        <f t="shared" si="1"/>
        <v>0</v>
      </c>
    </row>
    <row r="80" spans="1:20" x14ac:dyDescent="0.2">
      <c r="A80" s="48"/>
      <c r="B80" s="49"/>
      <c r="C80" s="50"/>
      <c r="D80" s="50"/>
      <c r="E80" s="50"/>
      <c r="F80" s="50"/>
      <c r="G80" s="54"/>
    </row>
    <row r="81" spans="1:7" x14ac:dyDescent="0.2">
      <c r="A81" s="25" t="s">
        <v>4</v>
      </c>
      <c r="B81" s="22"/>
      <c r="C81" s="24"/>
      <c r="D81" s="24"/>
      <c r="E81" s="24"/>
      <c r="F81" s="24"/>
      <c r="G81" s="32"/>
    </row>
    <row r="82" spans="1:7" x14ac:dyDescent="0.2">
      <c r="A82" s="34" t="s">
        <v>5</v>
      </c>
      <c r="B82" s="35" t="s">
        <v>143</v>
      </c>
      <c r="C82" s="36"/>
      <c r="D82" s="36"/>
      <c r="E82" s="39"/>
      <c r="F82" s="36">
        <f>(599.99*1.5)-599.99</f>
        <v>299.995</v>
      </c>
      <c r="G82" s="33">
        <f t="shared" ref="G82:G93" si="2">MAX(C82:F82)</f>
        <v>299.995</v>
      </c>
    </row>
    <row r="83" spans="1:7" x14ac:dyDescent="0.2">
      <c r="A83" s="26" t="s">
        <v>6</v>
      </c>
      <c r="B83" s="22" t="s">
        <v>124</v>
      </c>
      <c r="C83" s="24"/>
      <c r="D83" s="24"/>
      <c r="E83" s="24"/>
      <c r="F83" s="24"/>
      <c r="G83" s="32">
        <f t="shared" si="2"/>
        <v>0</v>
      </c>
    </row>
    <row r="84" spans="1:7" ht="25.5" x14ac:dyDescent="0.2">
      <c r="A84" s="26" t="s">
        <v>69</v>
      </c>
      <c r="B84" s="22" t="s">
        <v>153</v>
      </c>
      <c r="C84" s="24"/>
      <c r="D84" s="24"/>
      <c r="E84" s="24"/>
      <c r="F84" s="24"/>
      <c r="G84" s="32">
        <f t="shared" si="2"/>
        <v>0</v>
      </c>
    </row>
    <row r="85" spans="1:7" x14ac:dyDescent="0.2">
      <c r="A85" s="26" t="s">
        <v>10</v>
      </c>
      <c r="B85" s="22" t="s">
        <v>173</v>
      </c>
      <c r="C85" s="24"/>
      <c r="D85" s="24"/>
      <c r="E85" s="24"/>
      <c r="F85" s="24"/>
      <c r="G85" s="32">
        <f t="shared" si="2"/>
        <v>0</v>
      </c>
    </row>
    <row r="86" spans="1:7" x14ac:dyDescent="0.2">
      <c r="A86" s="26" t="s">
        <v>11</v>
      </c>
      <c r="B86" s="22" t="s">
        <v>173</v>
      </c>
      <c r="C86" s="24"/>
      <c r="D86" s="24"/>
      <c r="E86" s="24"/>
      <c r="F86" s="24"/>
      <c r="G86" s="32">
        <f t="shared" si="2"/>
        <v>0</v>
      </c>
    </row>
    <row r="87" spans="1:7" x14ac:dyDescent="0.2">
      <c r="A87" s="26" t="s">
        <v>12</v>
      </c>
      <c r="B87" s="22" t="s">
        <v>131</v>
      </c>
      <c r="C87" s="24"/>
      <c r="D87" s="24"/>
      <c r="E87" s="24"/>
      <c r="F87" s="24"/>
      <c r="G87" s="32">
        <f t="shared" si="2"/>
        <v>0</v>
      </c>
    </row>
    <row r="88" spans="1:7" x14ac:dyDescent="0.2">
      <c r="A88" s="26" t="s">
        <v>13</v>
      </c>
      <c r="B88" s="22" t="s">
        <v>175</v>
      </c>
      <c r="C88" s="24"/>
      <c r="D88" s="24"/>
      <c r="E88" s="24"/>
      <c r="F88" s="24"/>
      <c r="G88" s="32">
        <f t="shared" si="2"/>
        <v>0</v>
      </c>
    </row>
    <row r="89" spans="1:7" x14ac:dyDescent="0.2">
      <c r="A89" s="26" t="s">
        <v>14</v>
      </c>
      <c r="B89" s="22" t="s">
        <v>173</v>
      </c>
      <c r="C89" s="24"/>
      <c r="D89" s="24"/>
      <c r="E89" s="24"/>
      <c r="F89" s="24"/>
      <c r="G89" s="32">
        <f t="shared" si="2"/>
        <v>0</v>
      </c>
    </row>
    <row r="90" spans="1:7" x14ac:dyDescent="0.2">
      <c r="A90" s="26" t="s">
        <v>85</v>
      </c>
      <c r="B90" s="22" t="s">
        <v>173</v>
      </c>
      <c r="C90" s="24"/>
      <c r="D90" s="24"/>
      <c r="E90" s="24"/>
      <c r="F90" s="24"/>
      <c r="G90" s="32">
        <f t="shared" si="2"/>
        <v>0</v>
      </c>
    </row>
    <row r="91" spans="1:7" x14ac:dyDescent="0.2">
      <c r="A91" s="29" t="s">
        <v>84</v>
      </c>
      <c r="B91" s="22" t="s">
        <v>124</v>
      </c>
      <c r="C91" s="24"/>
      <c r="D91" s="24"/>
      <c r="E91" s="24"/>
      <c r="F91" s="24"/>
      <c r="G91" s="32">
        <f t="shared" si="2"/>
        <v>0</v>
      </c>
    </row>
    <row r="92" spans="1:7" x14ac:dyDescent="0.2">
      <c r="A92" s="26" t="s">
        <v>87</v>
      </c>
      <c r="B92" s="22" t="s">
        <v>124</v>
      </c>
      <c r="C92" s="24"/>
      <c r="D92" s="24"/>
      <c r="E92" s="24"/>
      <c r="F92" s="24"/>
      <c r="G92" s="32">
        <f t="shared" si="2"/>
        <v>0</v>
      </c>
    </row>
    <row r="93" spans="1:7" x14ac:dyDescent="0.2">
      <c r="A93" s="26" t="s">
        <v>112</v>
      </c>
      <c r="B93" s="22" t="s">
        <v>124</v>
      </c>
      <c r="C93" s="24"/>
      <c r="D93" s="24"/>
      <c r="E93" s="24"/>
      <c r="F93" s="24"/>
      <c r="G93" s="32">
        <f t="shared" si="2"/>
        <v>0</v>
      </c>
    </row>
    <row r="94" spans="1:7" x14ac:dyDescent="0.2">
      <c r="A94" s="48"/>
      <c r="B94" s="49"/>
      <c r="C94" s="50"/>
      <c r="D94" s="50"/>
      <c r="E94" s="50"/>
      <c r="F94" s="50"/>
      <c r="G94" s="54"/>
    </row>
    <row r="95" spans="1:7" x14ac:dyDescent="0.2">
      <c r="A95" s="25" t="s">
        <v>8</v>
      </c>
      <c r="B95" s="22"/>
      <c r="C95" s="24"/>
      <c r="D95" s="24"/>
      <c r="E95" s="24"/>
      <c r="F95" s="24"/>
      <c r="G95" s="32"/>
    </row>
    <row r="96" spans="1:7" x14ac:dyDescent="0.2">
      <c r="A96" s="26" t="s">
        <v>27</v>
      </c>
      <c r="B96" s="22" t="s">
        <v>173</v>
      </c>
      <c r="C96" s="24"/>
      <c r="D96" s="24"/>
      <c r="E96" s="24"/>
      <c r="F96" s="24"/>
      <c r="G96" s="32">
        <f t="shared" ref="G96:G102" si="3">MAX(C96:F96)</f>
        <v>0</v>
      </c>
    </row>
    <row r="97" spans="1:7" x14ac:dyDescent="0.2">
      <c r="A97" s="26" t="s">
        <v>86</v>
      </c>
      <c r="B97" s="22" t="s">
        <v>173</v>
      </c>
      <c r="C97" s="24"/>
      <c r="D97" s="24"/>
      <c r="E97" s="24"/>
      <c r="F97" s="24"/>
      <c r="G97" s="32">
        <f t="shared" si="3"/>
        <v>0</v>
      </c>
    </row>
    <row r="98" spans="1:7" x14ac:dyDescent="0.2">
      <c r="A98" s="26" t="s">
        <v>43</v>
      </c>
      <c r="B98" s="22" t="s">
        <v>173</v>
      </c>
      <c r="C98" s="24"/>
      <c r="D98" s="24"/>
      <c r="E98" s="24"/>
      <c r="F98" s="24"/>
      <c r="G98" s="32">
        <f t="shared" si="3"/>
        <v>0</v>
      </c>
    </row>
    <row r="99" spans="1:7" x14ac:dyDescent="0.2">
      <c r="A99" s="26" t="s">
        <v>44</v>
      </c>
      <c r="B99" s="22" t="s">
        <v>173</v>
      </c>
      <c r="C99" s="24"/>
      <c r="D99" s="24"/>
      <c r="E99" s="24"/>
      <c r="F99" s="24"/>
      <c r="G99" s="32">
        <f t="shared" si="3"/>
        <v>0</v>
      </c>
    </row>
    <row r="100" spans="1:7" x14ac:dyDescent="0.2">
      <c r="A100" s="26" t="s">
        <v>45</v>
      </c>
      <c r="B100" s="22" t="s">
        <v>173</v>
      </c>
      <c r="C100" s="24"/>
      <c r="D100" s="24"/>
      <c r="E100" s="24"/>
      <c r="F100" s="24"/>
      <c r="G100" s="32">
        <f t="shared" si="3"/>
        <v>0</v>
      </c>
    </row>
    <row r="101" spans="1:7" x14ac:dyDescent="0.2">
      <c r="A101" s="26" t="s">
        <v>87</v>
      </c>
      <c r="B101" s="22" t="s">
        <v>124</v>
      </c>
      <c r="C101" s="24"/>
      <c r="D101" s="24"/>
      <c r="E101" s="24"/>
      <c r="F101" s="24"/>
      <c r="G101" s="32">
        <f t="shared" si="3"/>
        <v>0</v>
      </c>
    </row>
    <row r="102" spans="1:7" x14ac:dyDescent="0.2">
      <c r="A102" s="26" t="s">
        <v>112</v>
      </c>
      <c r="B102" s="22" t="s">
        <v>124</v>
      </c>
      <c r="C102" s="24"/>
      <c r="D102" s="24"/>
      <c r="E102" s="24"/>
      <c r="F102" s="24"/>
      <c r="G102" s="32">
        <f t="shared" si="3"/>
        <v>0</v>
      </c>
    </row>
    <row r="103" spans="1:7" x14ac:dyDescent="0.2">
      <c r="A103" s="48"/>
      <c r="B103" s="49"/>
      <c r="C103" s="50"/>
      <c r="D103" s="50"/>
      <c r="E103" s="50"/>
      <c r="F103" s="50"/>
      <c r="G103" s="54"/>
    </row>
    <row r="104" spans="1:7" x14ac:dyDescent="0.2">
      <c r="A104" s="25" t="s">
        <v>26</v>
      </c>
      <c r="B104" s="22"/>
      <c r="C104" s="24"/>
      <c r="D104" s="24"/>
      <c r="E104" s="24"/>
      <c r="F104" s="24"/>
      <c r="G104" s="32"/>
    </row>
    <row r="105" spans="1:7" x14ac:dyDescent="0.2">
      <c r="A105" s="26" t="s">
        <v>33</v>
      </c>
      <c r="B105" s="22" t="s">
        <v>124</v>
      </c>
      <c r="C105" s="24"/>
      <c r="D105" s="24"/>
      <c r="E105" s="24"/>
      <c r="F105" s="24"/>
      <c r="G105" s="32">
        <f>MAX(C105:F105)</f>
        <v>0</v>
      </c>
    </row>
    <row r="106" spans="1:7" x14ac:dyDescent="0.2">
      <c r="A106" s="34" t="s">
        <v>34</v>
      </c>
      <c r="B106" s="35" t="s">
        <v>174</v>
      </c>
      <c r="C106" s="36">
        <v>103.87</v>
      </c>
      <c r="D106" s="36"/>
      <c r="E106" s="36"/>
      <c r="F106" s="36"/>
      <c r="G106" s="33">
        <f>MAX(C106:F106)</f>
        <v>103.87</v>
      </c>
    </row>
    <row r="107" spans="1:7" x14ac:dyDescent="0.2">
      <c r="A107" s="34" t="s">
        <v>35</v>
      </c>
      <c r="B107" s="35" t="s">
        <v>174</v>
      </c>
      <c r="C107" s="36">
        <v>13.04</v>
      </c>
      <c r="D107" s="36"/>
      <c r="E107" s="36"/>
      <c r="F107" s="36"/>
      <c r="G107" s="33">
        <f>MAX(C107:F107)</f>
        <v>13.04</v>
      </c>
    </row>
    <row r="108" spans="1:7" x14ac:dyDescent="0.2">
      <c r="A108" s="26" t="s">
        <v>70</v>
      </c>
      <c r="B108" s="22" t="s">
        <v>124</v>
      </c>
      <c r="C108" s="24"/>
      <c r="D108" s="24"/>
      <c r="E108" s="24"/>
      <c r="F108" s="24"/>
      <c r="G108" s="32">
        <f>MAX(C108:F108)</f>
        <v>0</v>
      </c>
    </row>
    <row r="109" spans="1:7" x14ac:dyDescent="0.2">
      <c r="A109" s="34" t="s">
        <v>112</v>
      </c>
      <c r="B109" s="35" t="s">
        <v>124</v>
      </c>
      <c r="C109" s="36"/>
      <c r="D109" s="36"/>
      <c r="E109" s="36"/>
      <c r="F109" s="36"/>
      <c r="G109" s="33">
        <f>MAX(C109:F109)</f>
        <v>0</v>
      </c>
    </row>
    <row r="110" spans="1:7" x14ac:dyDescent="0.2">
      <c r="A110" s="48"/>
      <c r="B110" s="49"/>
      <c r="C110" s="50"/>
      <c r="D110" s="50"/>
      <c r="E110" s="50"/>
      <c r="F110" s="50"/>
      <c r="G110" s="54"/>
    </row>
    <row r="111" spans="1:7" x14ac:dyDescent="0.2">
      <c r="A111" s="25" t="s">
        <v>29</v>
      </c>
      <c r="B111" s="22"/>
      <c r="C111" s="24"/>
      <c r="D111" s="24"/>
      <c r="E111" s="24"/>
      <c r="F111" s="24"/>
      <c r="G111" s="32"/>
    </row>
    <row r="112" spans="1:7" x14ac:dyDescent="0.2">
      <c r="A112" s="26" t="s">
        <v>89</v>
      </c>
      <c r="B112" s="22" t="s">
        <v>124</v>
      </c>
      <c r="C112" s="24"/>
      <c r="D112" s="24"/>
      <c r="E112" s="24"/>
      <c r="F112" s="24"/>
      <c r="G112" s="32">
        <f t="shared" ref="G112:G126" si="4">MAX(C112:F112)</f>
        <v>0</v>
      </c>
    </row>
    <row r="113" spans="1:7" x14ac:dyDescent="0.2">
      <c r="A113" s="26" t="s">
        <v>90</v>
      </c>
      <c r="B113" s="22" t="s">
        <v>124</v>
      </c>
      <c r="C113" s="24"/>
      <c r="D113" s="24"/>
      <c r="E113" s="24"/>
      <c r="F113" s="24"/>
      <c r="G113" s="32">
        <f t="shared" si="4"/>
        <v>0</v>
      </c>
    </row>
    <row r="114" spans="1:7" x14ac:dyDescent="0.2">
      <c r="A114" s="26" t="s">
        <v>30</v>
      </c>
      <c r="B114" s="22" t="s">
        <v>173</v>
      </c>
      <c r="C114" s="24"/>
      <c r="D114" s="24"/>
      <c r="E114" s="24"/>
      <c r="F114" s="24"/>
      <c r="G114" s="32">
        <f t="shared" si="4"/>
        <v>0</v>
      </c>
    </row>
    <row r="115" spans="1:7" ht="51" x14ac:dyDescent="0.2">
      <c r="A115" s="26" t="s">
        <v>31</v>
      </c>
      <c r="B115" s="22" t="s">
        <v>134</v>
      </c>
      <c r="C115" s="24"/>
      <c r="D115" s="24"/>
      <c r="E115" s="24"/>
      <c r="F115" s="24"/>
      <c r="G115" s="33">
        <f t="shared" si="4"/>
        <v>0</v>
      </c>
    </row>
    <row r="116" spans="1:7" x14ac:dyDescent="0.2">
      <c r="A116" s="34" t="s">
        <v>32</v>
      </c>
      <c r="B116" s="35" t="s">
        <v>173</v>
      </c>
      <c r="C116" s="36"/>
      <c r="D116" s="36"/>
      <c r="E116" s="36"/>
      <c r="F116" s="36"/>
      <c r="G116" s="33">
        <f t="shared" si="4"/>
        <v>0</v>
      </c>
    </row>
    <row r="117" spans="1:7" x14ac:dyDescent="0.2">
      <c r="A117" s="26" t="s">
        <v>91</v>
      </c>
      <c r="B117" s="22" t="s">
        <v>173</v>
      </c>
      <c r="C117" s="24"/>
      <c r="D117" s="24"/>
      <c r="E117" s="24"/>
      <c r="F117" s="24"/>
      <c r="G117" s="32">
        <f t="shared" si="4"/>
        <v>0</v>
      </c>
    </row>
    <row r="118" spans="1:7" x14ac:dyDescent="0.2">
      <c r="A118" s="26" t="s">
        <v>46</v>
      </c>
      <c r="B118" s="22" t="s">
        <v>173</v>
      </c>
      <c r="C118" s="24"/>
      <c r="D118" s="24"/>
      <c r="E118" s="24"/>
      <c r="F118" s="24"/>
      <c r="G118" s="32">
        <f t="shared" si="4"/>
        <v>0</v>
      </c>
    </row>
    <row r="119" spans="1:7" x14ac:dyDescent="0.2">
      <c r="A119" s="26" t="s">
        <v>48</v>
      </c>
      <c r="B119" s="22" t="s">
        <v>124</v>
      </c>
      <c r="C119" s="24"/>
      <c r="D119" s="24"/>
      <c r="E119" s="24"/>
      <c r="F119" s="24"/>
      <c r="G119" s="32">
        <f t="shared" si="4"/>
        <v>0</v>
      </c>
    </row>
    <row r="120" spans="1:7" x14ac:dyDescent="0.2">
      <c r="A120" s="26" t="s">
        <v>71</v>
      </c>
      <c r="B120" s="22" t="s">
        <v>173</v>
      </c>
      <c r="C120" s="24"/>
      <c r="D120" s="24"/>
      <c r="E120" s="24"/>
      <c r="F120" s="24"/>
      <c r="G120" s="32">
        <f t="shared" si="4"/>
        <v>0</v>
      </c>
    </row>
    <row r="121" spans="1:7" x14ac:dyDescent="0.2">
      <c r="A121" s="26" t="s">
        <v>49</v>
      </c>
      <c r="B121" s="22" t="s">
        <v>173</v>
      </c>
      <c r="C121" s="24"/>
      <c r="D121" s="24"/>
      <c r="E121" s="24"/>
      <c r="F121" s="24"/>
      <c r="G121" s="32">
        <f t="shared" si="4"/>
        <v>0</v>
      </c>
    </row>
    <row r="122" spans="1:7" x14ac:dyDescent="0.2">
      <c r="A122" s="26" t="s">
        <v>50</v>
      </c>
      <c r="B122" s="22" t="s">
        <v>173</v>
      </c>
      <c r="C122" s="24"/>
      <c r="D122" s="24"/>
      <c r="E122" s="24"/>
      <c r="F122" s="24"/>
      <c r="G122" s="32">
        <f t="shared" si="4"/>
        <v>0</v>
      </c>
    </row>
    <row r="123" spans="1:7" x14ac:dyDescent="0.2">
      <c r="A123" s="26" t="s">
        <v>51</v>
      </c>
      <c r="B123" s="22" t="s">
        <v>173</v>
      </c>
      <c r="C123" s="24"/>
      <c r="D123" s="24"/>
      <c r="E123" s="24"/>
      <c r="F123" s="24"/>
      <c r="G123" s="32">
        <f t="shared" si="4"/>
        <v>0</v>
      </c>
    </row>
    <row r="124" spans="1:7" x14ac:dyDescent="0.2">
      <c r="A124" s="26" t="s">
        <v>72</v>
      </c>
      <c r="B124" s="22" t="s">
        <v>173</v>
      </c>
      <c r="C124" s="24"/>
      <c r="D124" s="24"/>
      <c r="E124" s="24"/>
      <c r="F124" s="24"/>
      <c r="G124" s="32">
        <f t="shared" si="4"/>
        <v>0</v>
      </c>
    </row>
    <row r="125" spans="1:7" x14ac:dyDescent="0.2">
      <c r="A125" s="26" t="s">
        <v>87</v>
      </c>
      <c r="B125" s="22" t="s">
        <v>124</v>
      </c>
      <c r="C125" s="24"/>
      <c r="D125" s="24"/>
      <c r="E125" s="24"/>
      <c r="F125" s="24"/>
      <c r="G125" s="32">
        <f t="shared" si="4"/>
        <v>0</v>
      </c>
    </row>
    <row r="126" spans="1:7" x14ac:dyDescent="0.2">
      <c r="A126" s="34" t="s">
        <v>112</v>
      </c>
      <c r="B126" s="35" t="s">
        <v>124</v>
      </c>
      <c r="C126" s="36"/>
      <c r="D126" s="36"/>
      <c r="E126" s="36"/>
      <c r="F126" s="36"/>
      <c r="G126" s="33">
        <f t="shared" si="4"/>
        <v>0</v>
      </c>
    </row>
    <row r="127" spans="1:7" x14ac:dyDescent="0.2">
      <c r="A127" s="48"/>
      <c r="B127" s="49"/>
      <c r="C127" s="50"/>
      <c r="D127" s="50"/>
      <c r="E127" s="50"/>
      <c r="F127" s="50"/>
      <c r="G127" s="54"/>
    </row>
    <row r="128" spans="1:7" x14ac:dyDescent="0.2">
      <c r="A128" s="25" t="s">
        <v>53</v>
      </c>
      <c r="B128" s="22"/>
      <c r="C128" s="24"/>
      <c r="D128" s="24"/>
      <c r="E128" s="24"/>
      <c r="F128" s="24"/>
      <c r="G128" s="32"/>
    </row>
    <row r="129" spans="1:7" x14ac:dyDescent="0.2">
      <c r="A129" s="26" t="s">
        <v>47</v>
      </c>
      <c r="B129" s="22" t="s">
        <v>124</v>
      </c>
      <c r="C129" s="24"/>
      <c r="D129" s="24"/>
      <c r="E129" s="24"/>
      <c r="F129" s="24"/>
      <c r="G129" s="33">
        <f>MAX(C129:F129)</f>
        <v>0</v>
      </c>
    </row>
    <row r="130" spans="1:7" x14ac:dyDescent="0.2">
      <c r="A130" s="34" t="s">
        <v>54</v>
      </c>
      <c r="B130" s="35" t="s">
        <v>133</v>
      </c>
      <c r="C130" s="36"/>
      <c r="D130" s="36"/>
      <c r="E130" s="36">
        <v>5</v>
      </c>
      <c r="F130" s="36"/>
      <c r="G130" s="33">
        <f>MAX(C130:F130)</f>
        <v>5</v>
      </c>
    </row>
    <row r="131" spans="1:7" x14ac:dyDescent="0.2">
      <c r="A131" s="26" t="s">
        <v>55</v>
      </c>
      <c r="B131" s="22" t="s">
        <v>124</v>
      </c>
      <c r="C131" s="24"/>
      <c r="D131" s="24"/>
      <c r="E131" s="24"/>
      <c r="F131" s="24"/>
      <c r="G131" s="33">
        <f>MAX(C131:F131)</f>
        <v>0</v>
      </c>
    </row>
    <row r="132" spans="1:7" x14ac:dyDescent="0.2">
      <c r="A132" s="26" t="s">
        <v>56</v>
      </c>
      <c r="B132" s="22" t="s">
        <v>124</v>
      </c>
      <c r="C132" s="24"/>
      <c r="D132" s="24"/>
      <c r="E132" s="24"/>
      <c r="F132" s="24"/>
      <c r="G132" s="33">
        <f t="shared" ref="G132:G151" si="5">MAX(C132:F132)</f>
        <v>0</v>
      </c>
    </row>
    <row r="133" spans="1:7" x14ac:dyDescent="0.2">
      <c r="A133" s="34" t="s">
        <v>57</v>
      </c>
      <c r="B133" s="35" t="s">
        <v>154</v>
      </c>
      <c r="C133" s="36"/>
      <c r="D133" s="36"/>
      <c r="E133" s="36">
        <v>5</v>
      </c>
      <c r="F133" s="36"/>
      <c r="G133" s="33">
        <f t="shared" si="5"/>
        <v>5</v>
      </c>
    </row>
    <row r="134" spans="1:7" x14ac:dyDescent="0.2">
      <c r="A134" s="26" t="s">
        <v>58</v>
      </c>
      <c r="B134" s="22" t="s">
        <v>126</v>
      </c>
      <c r="C134" s="24"/>
      <c r="D134" s="24"/>
      <c r="E134" s="24"/>
      <c r="F134" s="24"/>
      <c r="G134" s="33">
        <f t="shared" si="5"/>
        <v>0</v>
      </c>
    </row>
    <row r="135" spans="1:7" x14ac:dyDescent="0.2">
      <c r="A135" s="26" t="s">
        <v>92</v>
      </c>
      <c r="B135" s="30" t="s">
        <v>124</v>
      </c>
      <c r="C135" s="24"/>
      <c r="D135" s="24"/>
      <c r="E135" s="24"/>
      <c r="F135" s="24"/>
      <c r="G135" s="32">
        <f t="shared" si="5"/>
        <v>0</v>
      </c>
    </row>
    <row r="136" spans="1:7" x14ac:dyDescent="0.2">
      <c r="A136" s="26" t="s">
        <v>93</v>
      </c>
      <c r="B136" s="22" t="s">
        <v>124</v>
      </c>
      <c r="C136" s="24"/>
      <c r="D136" s="24"/>
      <c r="E136" s="24"/>
      <c r="F136" s="24"/>
      <c r="G136" s="32">
        <f t="shared" si="5"/>
        <v>0</v>
      </c>
    </row>
    <row r="137" spans="1:7" x14ac:dyDescent="0.2">
      <c r="A137" s="31" t="s">
        <v>94</v>
      </c>
      <c r="B137" s="22" t="s">
        <v>124</v>
      </c>
      <c r="C137" s="24"/>
      <c r="D137" s="24"/>
      <c r="E137" s="24"/>
      <c r="F137" s="24"/>
      <c r="G137" s="32">
        <f t="shared" si="5"/>
        <v>0</v>
      </c>
    </row>
    <row r="138" spans="1:7" x14ac:dyDescent="0.2">
      <c r="A138" s="26" t="s">
        <v>95</v>
      </c>
      <c r="B138" s="22" t="s">
        <v>124</v>
      </c>
      <c r="C138" s="24"/>
      <c r="D138" s="24"/>
      <c r="E138" s="24"/>
      <c r="F138" s="24"/>
      <c r="G138" s="32">
        <f t="shared" si="5"/>
        <v>0</v>
      </c>
    </row>
    <row r="139" spans="1:7" x14ac:dyDescent="0.2">
      <c r="A139" s="26" t="s">
        <v>96</v>
      </c>
      <c r="B139" s="22" t="s">
        <v>124</v>
      </c>
      <c r="C139" s="24"/>
      <c r="D139" s="24"/>
      <c r="E139" s="24"/>
      <c r="F139" s="24"/>
      <c r="G139" s="32">
        <f t="shared" si="5"/>
        <v>0</v>
      </c>
    </row>
    <row r="140" spans="1:7" x14ac:dyDescent="0.2">
      <c r="A140" s="26" t="s">
        <v>97</v>
      </c>
      <c r="B140" s="22" t="s">
        <v>173</v>
      </c>
      <c r="C140" s="24"/>
      <c r="D140" s="24"/>
      <c r="E140" s="24"/>
      <c r="F140" s="24"/>
      <c r="G140" s="32">
        <f t="shared" si="5"/>
        <v>0</v>
      </c>
    </row>
    <row r="141" spans="1:7" x14ac:dyDescent="0.2">
      <c r="A141" s="26" t="s">
        <v>98</v>
      </c>
      <c r="B141" s="22" t="s">
        <v>164</v>
      </c>
      <c r="C141" s="24"/>
      <c r="D141" s="24"/>
      <c r="E141" s="24">
        <v>3.33</v>
      </c>
      <c r="F141" s="24"/>
      <c r="G141" s="32">
        <f t="shared" si="5"/>
        <v>3.33</v>
      </c>
    </row>
    <row r="142" spans="1:7" x14ac:dyDescent="0.2">
      <c r="A142" s="26" t="s">
        <v>106</v>
      </c>
      <c r="B142" s="22" t="s">
        <v>172</v>
      </c>
      <c r="C142" s="24"/>
      <c r="D142" s="24"/>
      <c r="E142" s="24"/>
      <c r="F142" s="24"/>
      <c r="G142" s="32">
        <f t="shared" si="5"/>
        <v>0</v>
      </c>
    </row>
    <row r="143" spans="1:7" x14ac:dyDescent="0.2">
      <c r="A143" s="26" t="s">
        <v>105</v>
      </c>
      <c r="B143" s="22" t="s">
        <v>172</v>
      </c>
      <c r="C143" s="24"/>
      <c r="D143" s="24"/>
      <c r="E143" s="24"/>
      <c r="F143" s="24"/>
      <c r="G143" s="32">
        <f t="shared" si="5"/>
        <v>0</v>
      </c>
    </row>
    <row r="144" spans="1:7" x14ac:dyDescent="0.2">
      <c r="A144" s="26" t="s">
        <v>169</v>
      </c>
      <c r="B144" s="22" t="s">
        <v>161</v>
      </c>
      <c r="C144" s="24"/>
      <c r="D144" s="24"/>
      <c r="E144" s="24">
        <v>12.99</v>
      </c>
      <c r="F144" s="24"/>
      <c r="G144" s="32">
        <f t="shared" si="5"/>
        <v>12.99</v>
      </c>
    </row>
    <row r="145" spans="1:9" x14ac:dyDescent="0.2">
      <c r="A145" s="26" t="s">
        <v>168</v>
      </c>
      <c r="B145" s="22" t="s">
        <v>165</v>
      </c>
      <c r="C145" s="24"/>
      <c r="D145" s="24"/>
      <c r="E145" s="24">
        <v>13.99</v>
      </c>
      <c r="F145" s="24"/>
      <c r="G145" s="32">
        <f t="shared" si="5"/>
        <v>13.99</v>
      </c>
    </row>
    <row r="146" spans="1:9" x14ac:dyDescent="0.2">
      <c r="A146" s="26" t="s">
        <v>177</v>
      </c>
      <c r="B146" s="22" t="s">
        <v>178</v>
      </c>
      <c r="C146" s="24"/>
      <c r="D146" s="24"/>
      <c r="E146" s="24">
        <v>9.9499999999999993</v>
      </c>
      <c r="F146" s="24"/>
      <c r="G146" s="32">
        <f t="shared" si="5"/>
        <v>9.9499999999999993</v>
      </c>
    </row>
    <row r="147" spans="1:9" ht="25.5" x14ac:dyDescent="0.2">
      <c r="A147" s="26" t="s">
        <v>87</v>
      </c>
      <c r="B147" s="22" t="s">
        <v>162</v>
      </c>
      <c r="C147" s="24">
        <f>7.5+7.5</f>
        <v>15</v>
      </c>
      <c r="D147" s="24"/>
      <c r="E147" s="24"/>
      <c r="F147" s="24"/>
      <c r="G147" s="32">
        <f t="shared" si="5"/>
        <v>15</v>
      </c>
      <c r="I147" s="64"/>
    </row>
    <row r="148" spans="1:9" ht="25.5" x14ac:dyDescent="0.2">
      <c r="A148" s="26" t="s">
        <v>125</v>
      </c>
      <c r="B148" s="22" t="s">
        <v>171</v>
      </c>
      <c r="C148" s="24"/>
      <c r="D148" s="24"/>
      <c r="E148" s="24">
        <v>4.8899999999999997</v>
      </c>
      <c r="F148" s="24"/>
      <c r="G148" s="32">
        <f t="shared" si="5"/>
        <v>4.8899999999999997</v>
      </c>
      <c r="I148" s="64"/>
    </row>
    <row r="149" spans="1:9" x14ac:dyDescent="0.2">
      <c r="A149" s="26" t="s">
        <v>114</v>
      </c>
      <c r="B149" s="22" t="s">
        <v>163</v>
      </c>
      <c r="C149" s="24"/>
      <c r="D149" s="24"/>
      <c r="E149" s="58">
        <v>1.53</v>
      </c>
      <c r="F149" s="24"/>
      <c r="G149" s="32">
        <f t="shared" si="5"/>
        <v>1.53</v>
      </c>
    </row>
    <row r="150" spans="1:9" x14ac:dyDescent="0.2">
      <c r="A150" s="26" t="s">
        <v>115</v>
      </c>
      <c r="B150" s="22" t="s">
        <v>124</v>
      </c>
      <c r="C150" s="24"/>
      <c r="D150" s="24"/>
      <c r="E150" s="24"/>
      <c r="F150" s="24"/>
      <c r="G150" s="32">
        <f t="shared" si="5"/>
        <v>0</v>
      </c>
    </row>
    <row r="151" spans="1:9" x14ac:dyDescent="0.2">
      <c r="A151" s="26" t="s">
        <v>55</v>
      </c>
      <c r="B151" s="22" t="s">
        <v>124</v>
      </c>
      <c r="C151" s="24"/>
      <c r="D151" s="24"/>
      <c r="E151" s="24"/>
      <c r="F151" s="24"/>
      <c r="G151" s="32">
        <f t="shared" si="5"/>
        <v>0</v>
      </c>
    </row>
    <row r="152" spans="1:9" x14ac:dyDescent="0.2">
      <c r="A152" s="8"/>
      <c r="B152" s="7"/>
      <c r="C152" s="15"/>
      <c r="D152" s="15"/>
      <c r="E152" s="15"/>
      <c r="F152" s="15"/>
      <c r="G152" s="15"/>
    </row>
    <row r="153" spans="1:9" x14ac:dyDescent="0.2">
      <c r="A153" s="8"/>
      <c r="B153" s="7"/>
      <c r="C153" s="15"/>
      <c r="D153" s="15"/>
      <c r="E153" s="15"/>
      <c r="F153" s="15"/>
      <c r="G153" s="15"/>
    </row>
    <row r="154" spans="1:9" x14ac:dyDescent="0.2">
      <c r="A154" s="8"/>
      <c r="B154" s="7"/>
      <c r="C154" s="15"/>
      <c r="D154" s="15"/>
      <c r="E154" s="15"/>
      <c r="F154" s="15"/>
      <c r="G154" s="15"/>
    </row>
    <row r="155" spans="1:9" ht="13.5" thickBot="1" x14ac:dyDescent="0.25">
      <c r="A155" s="8"/>
      <c r="B155" s="7"/>
      <c r="C155" s="15"/>
      <c r="D155" s="15"/>
      <c r="E155" s="15"/>
      <c r="F155" s="15"/>
      <c r="G155" s="17"/>
    </row>
    <row r="156" spans="1:9" ht="13.5" thickBot="1" x14ac:dyDescent="0.25">
      <c r="B156" s="9" t="s">
        <v>111</v>
      </c>
      <c r="C156" s="18">
        <f>SUM(C4:C155)</f>
        <v>146.91</v>
      </c>
      <c r="D156" s="18">
        <f>SUM(D4:D155)</f>
        <v>0</v>
      </c>
      <c r="E156" s="18">
        <f>SUM(E4:E155)</f>
        <v>233.45400000000001</v>
      </c>
      <c r="F156" s="18">
        <f>SUM(F4:F155)</f>
        <v>749.9849999999999</v>
      </c>
      <c r="G156" s="19">
        <f>SUM(G4:G155)</f>
        <v>11979.349000000004</v>
      </c>
    </row>
    <row r="157" spans="1:9" x14ac:dyDescent="0.2">
      <c r="C157" s="16"/>
      <c r="D157" s="16"/>
      <c r="E157" s="16"/>
      <c r="F157" s="16"/>
      <c r="G157" s="16"/>
    </row>
    <row r="158" spans="1:9" x14ac:dyDescent="0.2">
      <c r="B158" s="9" t="s">
        <v>130</v>
      </c>
      <c r="C158" s="20">
        <f>SUM(C156:F156)</f>
        <v>1130.3489999999999</v>
      </c>
      <c r="D158" s="16"/>
      <c r="E158" s="16"/>
      <c r="F158" s="16"/>
      <c r="G158" s="16"/>
    </row>
    <row r="159" spans="1:9" x14ac:dyDescent="0.2">
      <c r="C159" s="21"/>
      <c r="D159" s="21"/>
      <c r="E159" s="21"/>
      <c r="F159" s="21"/>
      <c r="G159" s="21"/>
    </row>
    <row r="161" spans="1:7" ht="13.5" customHeight="1" x14ac:dyDescent="0.2">
      <c r="A161" s="83"/>
      <c r="B161" s="83"/>
      <c r="C161" s="83"/>
      <c r="D161" s="83"/>
      <c r="E161" s="83"/>
      <c r="F161" s="83"/>
      <c r="G161" s="83"/>
    </row>
    <row r="162" spans="1:7" x14ac:dyDescent="0.2">
      <c r="A162" s="3"/>
      <c r="B162" s="12"/>
    </row>
    <row r="163" spans="1:7" ht="15" customHeight="1" x14ac:dyDescent="0.2">
      <c r="A163" s="87"/>
      <c r="B163" s="83"/>
      <c r="C163" s="83"/>
      <c r="D163" s="83"/>
      <c r="E163" s="83"/>
      <c r="F163" s="83"/>
      <c r="G163" s="83"/>
    </row>
    <row r="164" spans="1:7" ht="57.75" customHeight="1" x14ac:dyDescent="0.2">
      <c r="A164" s="81" t="s">
        <v>123</v>
      </c>
      <c r="B164" s="82"/>
      <c r="C164" s="82"/>
      <c r="D164" s="82"/>
      <c r="E164" s="82"/>
      <c r="F164" s="82"/>
      <c r="G164" s="82"/>
    </row>
    <row r="165" spans="1:7" ht="34.5" customHeight="1" x14ac:dyDescent="0.2">
      <c r="A165" s="78" t="s">
        <v>122</v>
      </c>
      <c r="B165" s="79"/>
      <c r="C165" s="79"/>
      <c r="D165" s="79"/>
      <c r="E165" s="79"/>
      <c r="F165" s="79"/>
      <c r="G165" s="80"/>
    </row>
    <row r="166" spans="1:7" x14ac:dyDescent="0.2">
      <c r="A166" s="72" t="s">
        <v>120</v>
      </c>
      <c r="B166" s="73"/>
      <c r="C166" s="73"/>
      <c r="D166" s="73"/>
      <c r="E166" s="73"/>
      <c r="F166" s="73"/>
      <c r="G166" s="74"/>
    </row>
    <row r="167" spans="1:7" x14ac:dyDescent="0.2">
      <c r="A167" s="72" t="s">
        <v>121</v>
      </c>
      <c r="B167" s="73"/>
      <c r="C167" s="73"/>
      <c r="D167" s="73"/>
      <c r="E167" s="73"/>
      <c r="F167" s="73"/>
      <c r="G167" s="74"/>
    </row>
    <row r="168" spans="1:7" x14ac:dyDescent="0.2">
      <c r="A168" s="72" t="s">
        <v>118</v>
      </c>
      <c r="B168" s="73"/>
      <c r="C168" s="73"/>
      <c r="D168" s="73"/>
      <c r="E168" s="73"/>
      <c r="F168" s="73"/>
      <c r="G168" s="74"/>
    </row>
    <row r="169" spans="1:7" ht="23.25" customHeight="1" x14ac:dyDescent="0.2">
      <c r="A169" s="66" t="s">
        <v>119</v>
      </c>
      <c r="B169" s="67"/>
      <c r="C169" s="67"/>
      <c r="D169" s="67"/>
      <c r="E169" s="67"/>
      <c r="F169" s="67"/>
      <c r="G169" s="68"/>
    </row>
    <row r="170" spans="1:7" x14ac:dyDescent="0.2">
      <c r="A170" s="69" t="s">
        <v>107</v>
      </c>
      <c r="B170" s="70"/>
      <c r="C170" s="70"/>
      <c r="D170" s="70"/>
      <c r="E170" s="70"/>
      <c r="F170" s="70"/>
      <c r="G170" s="71"/>
    </row>
  </sheetData>
  <mergeCells count="11">
    <mergeCell ref="A169:G169"/>
    <mergeCell ref="A170:G170"/>
    <mergeCell ref="A168:G168"/>
    <mergeCell ref="C1:G1"/>
    <mergeCell ref="A165:G165"/>
    <mergeCell ref="A166:G166"/>
    <mergeCell ref="A164:G164"/>
    <mergeCell ref="A167:G167"/>
    <mergeCell ref="A161:G161"/>
    <mergeCell ref="B17:F17"/>
    <mergeCell ref="A163:G163"/>
  </mergeCells>
  <phoneticPr fontId="4" type="noConversion"/>
  <printOptions horizontalCentered="1"/>
  <pageMargins left="0.2" right="0.2" top="0.75" bottom="0.5" header="0.25" footer="0"/>
  <pageSetup orientation="landscape" r:id="rId1"/>
  <headerFooter alignWithMargins="0">
    <oddHeader>&amp;C&amp;"Arial,Bold"&amp;12[insert school name]
SAE 2008 Clean Snowmobile Challenge - MSRP</oddHeader>
    <oddFooter>&amp;CPage &amp;P of &amp;N&amp;R&amp;D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1"/>
  <sheetViews>
    <sheetView zoomScale="85" zoomScaleNormal="85" workbookViewId="0">
      <pane ySplit="1" topLeftCell="A44" activePane="bottomLeft" state="frozen"/>
      <selection pane="bottomLeft" activeCell="N79" sqref="N79"/>
    </sheetView>
  </sheetViews>
  <sheetFormatPr defaultRowHeight="12.75" x14ac:dyDescent="0.2"/>
  <cols>
    <col min="1" max="1" width="48" bestFit="1" customWidth="1"/>
    <col min="2" max="3" width="22.28515625" style="44" customWidth="1"/>
    <col min="4" max="4" width="21.85546875" style="44" customWidth="1"/>
    <col min="5" max="5" width="22.28515625" style="44" customWidth="1"/>
    <col min="6" max="6" width="24.140625" style="44" customWidth="1"/>
  </cols>
  <sheetData>
    <row r="1" spans="1:16" ht="46.5" customHeight="1" thickBot="1" x14ac:dyDescent="0.25">
      <c r="A1" s="11"/>
      <c r="B1" s="10" t="str">
        <f>MSRP_spreadsheet!C2</f>
        <v>Mfg. quote + 50%</v>
      </c>
      <c r="C1" s="10" t="str">
        <f>MSRP_spreadsheet!D2</f>
        <v>Whls. + 50%</v>
      </c>
      <c r="D1" s="10" t="str">
        <f>MSRP_spreadsheet!E2</f>
        <v>Retail cost of added component</v>
      </c>
      <c r="E1" s="10" t="str">
        <f>MSRP_spreadsheet!F2</f>
        <v>Retail of most expensive part +50% for substituted component</v>
      </c>
      <c r="F1" s="42" t="str">
        <f>MSRP_spreadsheet!G2</f>
        <v>Sled MSRP or Highest Value of modified components</v>
      </c>
      <c r="G1" s="88" t="s">
        <v>137</v>
      </c>
      <c r="H1" s="88"/>
      <c r="I1" s="88"/>
      <c r="J1" s="88"/>
      <c r="K1" s="88"/>
      <c r="L1" s="88"/>
      <c r="M1" s="88"/>
      <c r="N1" s="88"/>
      <c r="O1" s="88"/>
      <c r="P1" s="88"/>
    </row>
    <row r="2" spans="1:16" ht="14.25" thickTop="1" thickBot="1" x14ac:dyDescent="0.25">
      <c r="A2" s="5" t="str">
        <f>MSRP_spreadsheet!A1</f>
        <v>Component</v>
      </c>
      <c r="B2" s="75" t="str">
        <f>MSRP_spreadsheet!C1</f>
        <v>Per Item MSRP</v>
      </c>
      <c r="C2" s="76"/>
      <c r="D2" s="76"/>
      <c r="E2" s="76"/>
      <c r="F2" s="91"/>
    </row>
    <row r="3" spans="1:16" ht="13.5" thickTop="1" x14ac:dyDescent="0.2">
      <c r="A3" s="1" t="str">
        <f>MSRP_spreadsheet!A4</f>
        <v>2014 model year base sled (reflects engine choice)</v>
      </c>
      <c r="B3" s="59"/>
      <c r="C3" s="59"/>
      <c r="D3" s="59"/>
      <c r="E3" s="60"/>
      <c r="F3" s="59"/>
      <c r="G3" s="40"/>
      <c r="H3" s="40"/>
      <c r="I3" s="40"/>
      <c r="J3" s="40"/>
    </row>
    <row r="4" spans="1:16" x14ac:dyDescent="0.2">
      <c r="A4" s="2"/>
      <c r="B4" s="59"/>
      <c r="C4" s="59"/>
      <c r="D4" s="59"/>
      <c r="E4" s="60"/>
      <c r="F4" s="59"/>
      <c r="G4" s="40"/>
      <c r="H4" s="40"/>
      <c r="I4" s="40"/>
      <c r="J4" s="40"/>
    </row>
    <row r="5" spans="1:16" x14ac:dyDescent="0.2">
      <c r="A5" s="1" t="str">
        <f>MSRP_spreadsheet!A6</f>
        <v>Factory options utilized on competition sled</v>
      </c>
      <c r="B5" s="59"/>
      <c r="C5" s="59"/>
      <c r="D5" s="59"/>
      <c r="E5" s="60"/>
      <c r="F5" s="59"/>
      <c r="G5" s="40"/>
      <c r="H5" s="40"/>
      <c r="I5" s="40"/>
      <c r="J5" s="40"/>
    </row>
    <row r="6" spans="1:16" x14ac:dyDescent="0.2">
      <c r="A6" s="2" t="str">
        <f>MSRP_spreadsheet!A7</f>
        <v>tow hitch/rack</v>
      </c>
      <c r="B6" s="59"/>
      <c r="C6" s="59"/>
      <c r="D6" s="59"/>
      <c r="E6" s="60"/>
      <c r="F6" s="59"/>
      <c r="G6" s="40"/>
      <c r="H6" s="40"/>
      <c r="I6" s="40"/>
      <c r="J6" s="40"/>
    </row>
    <row r="7" spans="1:16" x14ac:dyDescent="0.2">
      <c r="A7" s="2" t="str">
        <f>MSRP_spreadsheet!A8</f>
        <v>12 VDC outlet</v>
      </c>
      <c r="B7" s="59"/>
      <c r="C7" s="59"/>
      <c r="D7" s="59"/>
      <c r="E7" s="60"/>
      <c r="F7" s="59"/>
      <c r="G7" s="40"/>
      <c r="H7" s="40"/>
      <c r="I7" s="40"/>
      <c r="J7" s="40"/>
    </row>
    <row r="8" spans="1:16" x14ac:dyDescent="0.2">
      <c r="A8" s="2" t="str">
        <f>MSRP_spreadsheet!A9</f>
        <v>handle bar hooks</v>
      </c>
      <c r="B8" s="59"/>
      <c r="C8" s="59"/>
      <c r="D8" s="59"/>
      <c r="E8" s="60"/>
      <c r="F8" s="59"/>
      <c r="G8" s="40"/>
      <c r="H8" s="40"/>
      <c r="I8" s="40"/>
      <c r="J8" s="40"/>
    </row>
    <row r="9" spans="1:16" x14ac:dyDescent="0.2">
      <c r="A9" s="2" t="str">
        <f>MSRP_spreadsheet!A10</f>
        <v>mirrors</v>
      </c>
      <c r="B9" s="59"/>
      <c r="C9" s="59"/>
      <c r="D9" s="59"/>
      <c r="E9" s="60"/>
      <c r="F9" s="59"/>
      <c r="G9" s="40"/>
      <c r="H9" s="40"/>
      <c r="I9" s="40"/>
      <c r="J9" s="40"/>
    </row>
    <row r="10" spans="1:16" x14ac:dyDescent="0.2">
      <c r="A10" s="2" t="str">
        <f>MSRP_spreadsheet!A11</f>
        <v>tachometer</v>
      </c>
      <c r="B10" s="59"/>
      <c r="C10" s="59"/>
      <c r="D10" s="59"/>
      <c r="E10" s="60"/>
      <c r="F10" s="59"/>
      <c r="G10" s="40"/>
      <c r="H10" s="40"/>
      <c r="I10" s="40"/>
      <c r="J10" s="40"/>
    </row>
    <row r="11" spans="1:16" x14ac:dyDescent="0.2">
      <c r="A11" s="2" t="str">
        <f>MSRP_spreadsheet!A12</f>
        <v>electric start</v>
      </c>
      <c r="B11" s="59"/>
      <c r="C11" s="59"/>
      <c r="D11" s="59"/>
      <c r="E11" s="60"/>
      <c r="F11" s="59"/>
      <c r="G11" s="40"/>
      <c r="H11" s="40"/>
      <c r="I11" s="40"/>
      <c r="J11" s="40"/>
    </row>
    <row r="12" spans="1:16" x14ac:dyDescent="0.2">
      <c r="A12" s="2" t="str">
        <f>MSRP_spreadsheet!A13</f>
        <v>reverse</v>
      </c>
      <c r="B12" s="59"/>
      <c r="C12" s="59"/>
      <c r="D12" s="59"/>
      <c r="E12" s="60"/>
      <c r="F12" s="59"/>
      <c r="G12" s="40"/>
      <c r="H12" s="40"/>
      <c r="I12" s="40"/>
      <c r="J12" s="40"/>
    </row>
    <row r="13" spans="1:16" x14ac:dyDescent="0.2">
      <c r="A13" s="2" t="str">
        <f>MSRP_spreadsheet!A14</f>
        <v>shocks</v>
      </c>
      <c r="B13" s="59"/>
      <c r="C13" s="59"/>
      <c r="D13" s="59"/>
      <c r="E13" s="60"/>
      <c r="F13" s="59"/>
      <c r="G13" s="40"/>
      <c r="H13" s="40"/>
      <c r="I13" s="40"/>
      <c r="J13" s="40"/>
    </row>
    <row r="14" spans="1:16" x14ac:dyDescent="0.2">
      <c r="A14" s="2" t="str">
        <f>MSRP_spreadsheet!A15</f>
        <v>other</v>
      </c>
      <c r="B14" s="59"/>
      <c r="C14" s="59"/>
      <c r="D14" s="59"/>
      <c r="E14" s="60"/>
      <c r="F14" s="59"/>
      <c r="G14" s="40"/>
      <c r="H14" s="40"/>
      <c r="I14" s="40"/>
      <c r="J14" s="40"/>
    </row>
    <row r="15" spans="1:16" x14ac:dyDescent="0.2">
      <c r="A15" s="2"/>
      <c r="B15" s="59"/>
      <c r="C15" s="59"/>
      <c r="D15" s="59"/>
      <c r="E15" s="60"/>
      <c r="F15" s="59"/>
      <c r="G15" s="40"/>
      <c r="H15" s="40"/>
      <c r="I15" s="40"/>
      <c r="J15" s="40"/>
    </row>
    <row r="16" spans="1:16" x14ac:dyDescent="0.2">
      <c r="A16" s="1" t="str">
        <f>MSRP_spreadsheet!A17</f>
        <v>Engine/Motor</v>
      </c>
      <c r="B16" s="59"/>
      <c r="C16" s="59"/>
      <c r="D16" s="59"/>
      <c r="E16" s="60"/>
      <c r="F16" s="59"/>
      <c r="G16" s="40"/>
      <c r="H16" s="40"/>
      <c r="I16" s="40"/>
      <c r="J16" s="40"/>
    </row>
    <row r="17" spans="1:10" x14ac:dyDescent="0.2">
      <c r="A17" s="2" t="str">
        <f>MSRP_spreadsheet!A18</f>
        <v>spark-ignition/compression-ignition</v>
      </c>
      <c r="B17" s="59"/>
      <c r="C17" s="59"/>
      <c r="D17" s="59"/>
      <c r="E17" s="60"/>
      <c r="F17" s="59"/>
      <c r="G17" s="40"/>
      <c r="H17" s="40"/>
      <c r="I17" s="40"/>
      <c r="J17" s="40"/>
    </row>
    <row r="18" spans="1:10" x14ac:dyDescent="0.2">
      <c r="A18" s="2" t="str">
        <f>MSRP_spreadsheet!A19</f>
        <v>internal parts coating</v>
      </c>
      <c r="B18" s="59"/>
      <c r="C18" s="59"/>
      <c r="D18" s="59"/>
      <c r="E18" s="60"/>
      <c r="F18" s="59"/>
      <c r="G18" s="40"/>
      <c r="H18" s="40"/>
      <c r="I18" s="40"/>
      <c r="J18" s="40"/>
    </row>
    <row r="19" spans="1:10" x14ac:dyDescent="0.2">
      <c r="A19" s="2" t="str">
        <f>MSRP_spreadsheet!A20</f>
        <v>head</v>
      </c>
      <c r="B19" s="59"/>
      <c r="C19" s="59"/>
      <c r="D19" s="59"/>
      <c r="E19" s="60"/>
      <c r="F19" s="59"/>
      <c r="G19" s="40"/>
      <c r="H19" s="40"/>
      <c r="I19" s="40"/>
      <c r="J19" s="40"/>
    </row>
    <row r="20" spans="1:10" x14ac:dyDescent="0.2">
      <c r="A20" s="2" t="str">
        <f>MSRP_spreadsheet!A21</f>
        <v>cylinder</v>
      </c>
      <c r="B20" s="59"/>
      <c r="C20" s="59"/>
      <c r="D20" s="59"/>
      <c r="E20" s="60"/>
      <c r="F20" s="59"/>
      <c r="G20" s="40"/>
      <c r="H20" s="40"/>
      <c r="I20" s="40"/>
      <c r="J20" s="40"/>
    </row>
    <row r="21" spans="1:10" x14ac:dyDescent="0.2">
      <c r="A21" s="2" t="str">
        <f>MSRP_spreadsheet!A22</f>
        <v>pistons/rings/connecting rods</v>
      </c>
      <c r="B21" s="59"/>
      <c r="C21" s="59"/>
      <c r="D21" s="59"/>
      <c r="E21" s="60"/>
      <c r="F21" s="59"/>
      <c r="G21" s="40"/>
      <c r="H21" s="40"/>
      <c r="I21" s="40"/>
      <c r="J21" s="40"/>
    </row>
    <row r="22" spans="1:10" x14ac:dyDescent="0.2">
      <c r="A22" s="2" t="str">
        <f>MSRP_spreadsheet!A23</f>
        <v>electric motor</v>
      </c>
      <c r="B22" s="59"/>
      <c r="C22" s="59"/>
      <c r="D22" s="59"/>
      <c r="E22" s="60"/>
      <c r="F22" s="59"/>
      <c r="G22" s="40"/>
      <c r="H22" s="40"/>
      <c r="I22" s="40"/>
      <c r="J22" s="40"/>
    </row>
    <row r="23" spans="1:10" x14ac:dyDescent="0.2">
      <c r="A23" s="2" t="str">
        <f>MSRP_spreadsheet!A24</f>
        <v>auxiliary energy sources</v>
      </c>
      <c r="B23" s="59"/>
      <c r="C23" s="59"/>
      <c r="D23" s="59"/>
      <c r="E23" s="60"/>
      <c r="F23" s="59"/>
      <c r="G23" s="40"/>
      <c r="H23" s="40"/>
      <c r="I23" s="40"/>
      <c r="J23" s="40"/>
    </row>
    <row r="24" spans="1:10" x14ac:dyDescent="0.2">
      <c r="A24" s="2" t="str">
        <f>MSRP_spreadsheet!A25</f>
        <v>fabrication</v>
      </c>
      <c r="B24" s="59"/>
      <c r="C24" s="59"/>
      <c r="D24" s="59"/>
      <c r="E24" s="60"/>
      <c r="F24" s="59"/>
      <c r="G24" s="40"/>
      <c r="H24" s="40"/>
      <c r="I24" s="40"/>
      <c r="J24" s="40"/>
    </row>
    <row r="25" spans="1:10" x14ac:dyDescent="0.2">
      <c r="A25" s="2" t="str">
        <f>MSRP_spreadsheet!A26</f>
        <v>other</v>
      </c>
      <c r="B25" s="59"/>
      <c r="C25" s="59"/>
      <c r="D25" s="59"/>
      <c r="E25" s="60"/>
      <c r="F25" s="59"/>
      <c r="G25" s="40"/>
      <c r="H25" s="40"/>
      <c r="I25" s="40"/>
      <c r="J25" s="40"/>
    </row>
    <row r="26" spans="1:10" x14ac:dyDescent="0.2">
      <c r="A26" s="2"/>
      <c r="B26" s="59"/>
      <c r="C26" s="59"/>
      <c r="D26" s="59"/>
      <c r="E26" s="60"/>
      <c r="F26" s="59"/>
      <c r="G26" s="40"/>
      <c r="H26" s="40"/>
      <c r="I26" s="40"/>
      <c r="J26" s="40"/>
    </row>
    <row r="27" spans="1:10" x14ac:dyDescent="0.2">
      <c r="A27" s="1" t="str">
        <f>MSRP_spreadsheet!A28</f>
        <v>Air Management/Intake System</v>
      </c>
      <c r="B27" s="59"/>
      <c r="C27" s="59"/>
      <c r="D27" s="59"/>
      <c r="E27" s="60"/>
      <c r="F27" s="59"/>
      <c r="G27" s="40"/>
      <c r="H27" s="40"/>
      <c r="I27" s="40"/>
      <c r="J27" s="40"/>
    </row>
    <row r="28" spans="1:10" x14ac:dyDescent="0.2">
      <c r="A28" s="2" t="str">
        <f>MSRP_spreadsheet!A29</f>
        <v>turbocharger</v>
      </c>
      <c r="B28" s="59"/>
      <c r="C28" s="59"/>
      <c r="D28" s="59"/>
      <c r="E28" s="60"/>
      <c r="F28" s="59"/>
      <c r="G28" s="40"/>
      <c r="H28" s="40"/>
      <c r="I28" s="40"/>
      <c r="J28" s="40"/>
    </row>
    <row r="29" spans="1:10" x14ac:dyDescent="0.2">
      <c r="A29" s="2" t="str">
        <f>MSRP_spreadsheet!A30</f>
        <v>supercharger</v>
      </c>
      <c r="B29" s="59"/>
      <c r="C29" s="59"/>
      <c r="D29" s="59"/>
      <c r="E29" s="60"/>
      <c r="F29" s="59"/>
      <c r="G29" s="40"/>
      <c r="H29" s="40"/>
      <c r="I29" s="40"/>
      <c r="J29" s="40"/>
    </row>
    <row r="30" spans="1:10" x14ac:dyDescent="0.2">
      <c r="A30" s="2" t="str">
        <f>MSRP_spreadsheet!A31</f>
        <v>turbocharger/supercharger plumbing</v>
      </c>
      <c r="B30" s="59"/>
      <c r="C30" s="59"/>
      <c r="D30" s="59"/>
      <c r="E30" s="60"/>
      <c r="F30" s="59"/>
      <c r="G30" s="40"/>
      <c r="H30" s="40"/>
      <c r="I30" s="40"/>
      <c r="J30" s="40"/>
    </row>
    <row r="31" spans="1:10" x14ac:dyDescent="0.2">
      <c r="A31" s="2" t="str">
        <f>MSRP_spreadsheet!A32</f>
        <v>air box/air filter</v>
      </c>
      <c r="B31" s="59"/>
      <c r="C31" s="59"/>
      <c r="D31" s="59"/>
      <c r="E31" s="60"/>
      <c r="F31" s="59"/>
      <c r="G31" s="40"/>
      <c r="H31" s="40"/>
      <c r="I31" s="40"/>
      <c r="J31" s="40"/>
    </row>
    <row r="32" spans="1:10" x14ac:dyDescent="0.2">
      <c r="A32" s="2" t="str">
        <f>MSRP_spreadsheet!A33</f>
        <v>intercooler</v>
      </c>
      <c r="B32" s="59"/>
      <c r="C32" s="59"/>
      <c r="D32" s="59"/>
      <c r="E32" s="60"/>
      <c r="F32" s="59"/>
      <c r="G32" s="40"/>
      <c r="H32" s="40"/>
      <c r="I32" s="40"/>
      <c r="J32" s="40"/>
    </row>
    <row r="33" spans="1:16" x14ac:dyDescent="0.2">
      <c r="A33" s="2" t="str">
        <f>MSRP_spreadsheet!A34</f>
        <v>reed valve</v>
      </c>
      <c r="B33" s="59"/>
      <c r="C33" s="59"/>
      <c r="D33" s="59"/>
      <c r="E33" s="60">
        <f>329.96*1.5</f>
        <v>494.93999999999994</v>
      </c>
      <c r="F33" s="61" t="s">
        <v>148</v>
      </c>
      <c r="G33" s="90" t="s">
        <v>167</v>
      </c>
      <c r="H33" s="90"/>
      <c r="I33" s="90"/>
      <c r="J33" s="90"/>
      <c r="K33" s="90"/>
      <c r="L33" s="90"/>
      <c r="M33" s="90"/>
      <c r="N33" s="90"/>
      <c r="O33" s="90"/>
      <c r="P33" s="90"/>
    </row>
    <row r="34" spans="1:16" x14ac:dyDescent="0.2">
      <c r="A34" s="2" t="str">
        <f>MSRP_spreadsheet!A35</f>
        <v>rotary valve</v>
      </c>
      <c r="B34" s="59"/>
      <c r="C34" s="59"/>
      <c r="D34" s="59"/>
      <c r="E34" s="60"/>
      <c r="F34" s="59"/>
      <c r="G34" s="40"/>
      <c r="H34" s="40"/>
      <c r="I34" s="40"/>
      <c r="J34" s="40"/>
    </row>
    <row r="35" spans="1:16" x14ac:dyDescent="0.2">
      <c r="A35" s="2" t="str">
        <f>MSRP_spreadsheet!A36</f>
        <v>boost bottle</v>
      </c>
      <c r="B35" s="59"/>
      <c r="C35" s="59"/>
      <c r="D35" s="59"/>
      <c r="E35" s="60"/>
      <c r="F35" s="59"/>
      <c r="G35" s="40"/>
      <c r="H35" s="40"/>
      <c r="I35" s="40"/>
      <c r="J35" s="40"/>
    </row>
    <row r="36" spans="1:16" x14ac:dyDescent="0.2">
      <c r="A36" s="2" t="str">
        <f>MSRP_spreadsheet!A37</f>
        <v>fabrication</v>
      </c>
      <c r="B36" s="59"/>
      <c r="C36" s="59"/>
      <c r="D36" s="59"/>
      <c r="E36" s="60"/>
      <c r="F36" s="59"/>
      <c r="G36" s="40"/>
      <c r="H36" s="40"/>
      <c r="I36" s="40"/>
      <c r="J36" s="40"/>
    </row>
    <row r="37" spans="1:16" x14ac:dyDescent="0.2">
      <c r="A37" s="2" t="str">
        <f>MSRP_spreadsheet!A38</f>
        <v>other</v>
      </c>
      <c r="B37" s="62"/>
      <c r="C37" s="59"/>
      <c r="D37" s="61">
        <f>(0.208*48)</f>
        <v>9.984</v>
      </c>
      <c r="E37" s="60"/>
      <c r="F37" s="59"/>
      <c r="G37" s="90" t="s">
        <v>149</v>
      </c>
      <c r="H37" s="90"/>
      <c r="I37" s="90"/>
      <c r="J37" s="90"/>
      <c r="K37" s="90"/>
      <c r="L37" s="90"/>
      <c r="M37" s="90"/>
      <c r="N37" s="90"/>
      <c r="O37" s="90"/>
      <c r="P37" s="90"/>
    </row>
    <row r="38" spans="1:16" x14ac:dyDescent="0.2">
      <c r="A38" s="2"/>
      <c r="B38" s="59"/>
      <c r="C38" s="59"/>
      <c r="D38" s="59"/>
      <c r="E38" s="60"/>
      <c r="F38" s="59"/>
      <c r="G38" s="40"/>
      <c r="H38" s="40"/>
      <c r="I38" s="40"/>
      <c r="J38" s="40"/>
    </row>
    <row r="39" spans="1:16" x14ac:dyDescent="0.2">
      <c r="A39" s="1" t="str">
        <f>MSRP_spreadsheet!A40</f>
        <v>Fuel Management</v>
      </c>
      <c r="B39" s="59"/>
      <c r="C39" s="59"/>
      <c r="D39" s="59"/>
      <c r="E39" s="60"/>
      <c r="F39" s="59"/>
      <c r="G39" s="40"/>
      <c r="H39" s="40"/>
      <c r="I39" s="40"/>
      <c r="J39" s="40"/>
    </row>
    <row r="40" spans="1:16" x14ac:dyDescent="0.2">
      <c r="A40" s="2" t="str">
        <f>MSRP_spreadsheet!A41</f>
        <v>fuel injector (PFI, SDI, DI)</v>
      </c>
      <c r="B40" s="59"/>
      <c r="C40" s="59"/>
      <c r="D40" s="59"/>
      <c r="E40" s="60"/>
      <c r="F40" s="59"/>
      <c r="G40" s="40"/>
      <c r="H40" s="40"/>
      <c r="I40" s="40"/>
      <c r="J40" s="40"/>
    </row>
    <row r="41" spans="1:16" x14ac:dyDescent="0.2">
      <c r="A41" s="2" t="str">
        <f>MSRP_spreadsheet!A42</f>
        <v>throttle body</v>
      </c>
      <c r="B41" s="59"/>
      <c r="C41" s="59"/>
      <c r="D41" s="59"/>
      <c r="E41" s="60"/>
      <c r="F41" s="59"/>
      <c r="G41" s="40"/>
      <c r="H41" s="40"/>
      <c r="I41" s="40"/>
      <c r="J41" s="40"/>
    </row>
    <row r="42" spans="1:16" x14ac:dyDescent="0.2">
      <c r="A42" s="2" t="str">
        <f>MSRP_spreadsheet!A43</f>
        <v>carburetor</v>
      </c>
      <c r="B42" s="59"/>
      <c r="C42" s="59"/>
      <c r="D42" s="59"/>
      <c r="E42" s="60"/>
      <c r="F42" s="59"/>
      <c r="G42" s="40"/>
      <c r="H42" s="40"/>
      <c r="I42" s="40"/>
      <c r="J42" s="40"/>
    </row>
    <row r="43" spans="1:16" x14ac:dyDescent="0.2">
      <c r="A43" s="2" t="str">
        <f>MSRP_spreadsheet!A44</f>
        <v>fuel pump</v>
      </c>
      <c r="B43" s="59"/>
      <c r="C43" s="59"/>
      <c r="D43" s="59"/>
      <c r="E43" s="60"/>
      <c r="F43" s="59"/>
      <c r="G43" s="40"/>
      <c r="H43" s="40"/>
      <c r="I43" s="40"/>
      <c r="J43" s="40"/>
    </row>
    <row r="44" spans="1:16" x14ac:dyDescent="0.2">
      <c r="A44" s="2" t="str">
        <f>MSRP_spreadsheet!A45</f>
        <v>fuel pressure regulator</v>
      </c>
      <c r="B44" s="59"/>
      <c r="C44" s="59"/>
      <c r="D44" s="59"/>
      <c r="E44" s="60"/>
      <c r="F44" s="59"/>
      <c r="G44" s="40"/>
      <c r="H44" s="40"/>
      <c r="I44" s="40"/>
      <c r="J44" s="40"/>
    </row>
    <row r="45" spans="1:16" x14ac:dyDescent="0.2">
      <c r="A45" s="2" t="str">
        <f>MSRP_spreadsheet!A46</f>
        <v>fuel filter</v>
      </c>
      <c r="B45" s="59"/>
      <c r="C45" s="59"/>
      <c r="D45" s="59"/>
      <c r="E45" s="60"/>
      <c r="F45" s="59"/>
      <c r="G45" s="40"/>
      <c r="H45" s="40"/>
      <c r="I45" s="40"/>
      <c r="J45" s="40"/>
    </row>
    <row r="46" spans="1:16" x14ac:dyDescent="0.2">
      <c r="A46" s="2" t="str">
        <f>MSRP_spreadsheet!A47</f>
        <v>fuel line</v>
      </c>
      <c r="B46" s="59"/>
      <c r="C46" s="59"/>
      <c r="D46" s="59"/>
      <c r="E46" s="60"/>
      <c r="F46" s="59"/>
      <c r="G46" s="40"/>
      <c r="H46" s="40"/>
      <c r="I46" s="40"/>
      <c r="J46" s="40"/>
    </row>
    <row r="47" spans="1:16" x14ac:dyDescent="0.2">
      <c r="A47" s="2" t="str">
        <f>MSRP_spreadsheet!A48</f>
        <v>fabrication</v>
      </c>
      <c r="B47" s="59"/>
      <c r="C47" s="59"/>
      <c r="D47" s="59"/>
      <c r="E47" s="60"/>
      <c r="F47" s="59"/>
      <c r="G47" s="40"/>
      <c r="H47" s="40"/>
      <c r="I47" s="40"/>
      <c r="J47" s="40"/>
    </row>
    <row r="48" spans="1:16" x14ac:dyDescent="0.2">
      <c r="A48" s="2" t="str">
        <f>MSRP_spreadsheet!A49</f>
        <v>other</v>
      </c>
      <c r="B48" s="59"/>
      <c r="C48" s="59"/>
      <c r="D48" s="59"/>
      <c r="E48" s="60"/>
      <c r="F48" s="59"/>
      <c r="G48" s="40"/>
      <c r="H48" s="40"/>
      <c r="I48" s="40"/>
      <c r="J48" s="40"/>
    </row>
    <row r="49" spans="1:16" x14ac:dyDescent="0.2">
      <c r="A49" s="2"/>
      <c r="B49" s="59"/>
      <c r="C49" s="59"/>
      <c r="D49" s="59"/>
      <c r="E49" s="60"/>
      <c r="F49" s="59"/>
      <c r="G49" s="40"/>
      <c r="H49" s="40"/>
      <c r="I49" s="40"/>
      <c r="J49" s="40"/>
    </row>
    <row r="50" spans="1:16" x14ac:dyDescent="0.2">
      <c r="A50" s="1" t="str">
        <f>MSRP_spreadsheet!A51</f>
        <v>Exhaust System</v>
      </c>
      <c r="B50" s="59"/>
      <c r="C50" s="59"/>
      <c r="D50" s="59"/>
      <c r="E50" s="60"/>
      <c r="F50" s="59"/>
      <c r="G50" s="40"/>
      <c r="H50" s="40"/>
      <c r="I50" s="40"/>
      <c r="J50" s="40"/>
      <c r="K50" s="14"/>
    </row>
    <row r="51" spans="1:16" x14ac:dyDescent="0.2">
      <c r="A51" s="2" t="str">
        <f>MSRP_spreadsheet!A52</f>
        <v>muffler</v>
      </c>
      <c r="B51" s="59"/>
      <c r="C51" s="59"/>
      <c r="D51" s="59"/>
      <c r="E51" s="60"/>
      <c r="F51" s="59"/>
      <c r="G51" s="40"/>
      <c r="H51" s="40"/>
      <c r="I51" s="40"/>
      <c r="J51" s="40"/>
    </row>
    <row r="52" spans="1:16" x14ac:dyDescent="0.2">
      <c r="A52" s="2" t="str">
        <f>MSRP_spreadsheet!A53</f>
        <v>pipes/tubes</v>
      </c>
      <c r="B52" s="59"/>
      <c r="C52" s="59"/>
      <c r="D52" s="59">
        <v>6.5</v>
      </c>
      <c r="E52" s="60"/>
      <c r="F52" s="59"/>
      <c r="G52" s="90" t="s">
        <v>152</v>
      </c>
      <c r="H52" s="90"/>
      <c r="I52" s="90"/>
      <c r="J52" s="90"/>
      <c r="K52" s="90"/>
      <c r="L52" s="90"/>
      <c r="M52" s="90"/>
      <c r="N52" s="90"/>
      <c r="O52" s="90"/>
      <c r="P52" s="90"/>
    </row>
    <row r="53" spans="1:16" x14ac:dyDescent="0.2">
      <c r="A53" s="13" t="s">
        <v>41</v>
      </c>
      <c r="B53" s="59"/>
      <c r="C53" s="59"/>
      <c r="D53" s="62">
        <v>0.77</v>
      </c>
      <c r="E53" s="60"/>
      <c r="F53" s="59"/>
      <c r="G53" s="90" t="s">
        <v>151</v>
      </c>
      <c r="H53" s="90"/>
      <c r="I53" s="90"/>
      <c r="J53" s="90"/>
      <c r="K53" s="90"/>
      <c r="L53" s="90"/>
      <c r="M53" s="90"/>
      <c r="N53" s="90"/>
      <c r="O53" s="90"/>
      <c r="P53" s="90"/>
    </row>
    <row r="54" spans="1:16" x14ac:dyDescent="0.2">
      <c r="A54" s="2" t="str">
        <f>MSRP_spreadsheet!A54</f>
        <v>3-way exhaust catalyst</v>
      </c>
      <c r="B54" s="59"/>
      <c r="C54" s="59"/>
      <c r="D54" s="59"/>
      <c r="E54" s="60"/>
      <c r="F54" s="59"/>
      <c r="G54" s="40"/>
      <c r="H54" s="40"/>
      <c r="I54" s="40"/>
      <c r="J54" s="40"/>
    </row>
    <row r="55" spans="1:16" x14ac:dyDescent="0.2">
      <c r="A55" s="2" t="str">
        <f>MSRP_spreadsheet!A55</f>
        <v>diesel particulate filter</v>
      </c>
      <c r="B55" s="59"/>
      <c r="C55" s="59"/>
      <c r="D55" s="59"/>
      <c r="E55" s="60"/>
      <c r="F55" s="59"/>
      <c r="G55" s="40"/>
      <c r="H55" s="40"/>
      <c r="I55" s="40"/>
      <c r="J55" s="40"/>
    </row>
    <row r="56" spans="1:16" x14ac:dyDescent="0.2">
      <c r="A56" s="2" t="str">
        <f>MSRP_spreadsheet!A56</f>
        <v>oxidation catalyst</v>
      </c>
      <c r="B56" s="59"/>
      <c r="C56" s="59"/>
      <c r="D56" s="59"/>
      <c r="E56" s="60"/>
      <c r="F56" s="59"/>
      <c r="G56" s="40"/>
      <c r="H56" s="40"/>
      <c r="I56" s="40"/>
      <c r="J56" s="40"/>
    </row>
    <row r="57" spans="1:16" x14ac:dyDescent="0.2">
      <c r="A57" s="2" t="str">
        <f>MSRP_spreadsheet!A57</f>
        <v>secondary air pump</v>
      </c>
      <c r="B57" s="59"/>
      <c r="C57" s="59"/>
      <c r="D57" s="59"/>
      <c r="E57" s="60"/>
      <c r="F57" s="59"/>
      <c r="G57" s="40"/>
      <c r="H57" s="40"/>
      <c r="I57" s="40"/>
      <c r="J57" s="40"/>
    </row>
    <row r="58" spans="1:16" x14ac:dyDescent="0.2">
      <c r="A58" s="2" t="str">
        <f>MSRP_spreadsheet!A58</f>
        <v>air pump plumbing</v>
      </c>
      <c r="B58" s="59"/>
      <c r="C58" s="59"/>
      <c r="D58" s="59"/>
      <c r="E58" s="60"/>
      <c r="F58" s="59"/>
      <c r="G58" s="40"/>
      <c r="H58" s="40"/>
      <c r="I58" s="40"/>
      <c r="J58" s="40"/>
    </row>
    <row r="59" spans="1:16" x14ac:dyDescent="0.2">
      <c r="A59" s="2" t="str">
        <f>MSRP_spreadsheet!A59</f>
        <v>heat management</v>
      </c>
      <c r="B59" s="59"/>
      <c r="C59" s="59"/>
      <c r="D59" s="59"/>
      <c r="E59" s="60"/>
      <c r="F59" s="59"/>
      <c r="G59" s="40"/>
      <c r="H59" s="40"/>
      <c r="I59" s="40"/>
      <c r="J59" s="40"/>
    </row>
    <row r="60" spans="1:16" x14ac:dyDescent="0.2">
      <c r="A60" s="2" t="str">
        <f>MSRP_spreadsheet!A60</f>
        <v>fabrication</v>
      </c>
      <c r="B60" s="59">
        <f>(0.5*10)*1.5</f>
        <v>7.5</v>
      </c>
      <c r="C60" s="59"/>
      <c r="D60" s="59"/>
      <c r="E60" s="60"/>
      <c r="F60" s="59"/>
      <c r="G60" s="90" t="s">
        <v>176</v>
      </c>
      <c r="H60" s="90"/>
      <c r="I60" s="90"/>
      <c r="J60" s="90"/>
      <c r="K60" s="90"/>
      <c r="L60" s="90"/>
      <c r="M60" s="90"/>
      <c r="N60" s="90"/>
      <c r="O60" s="90"/>
      <c r="P60" s="90"/>
    </row>
    <row r="61" spans="1:16" x14ac:dyDescent="0.2">
      <c r="A61" s="13" t="s">
        <v>87</v>
      </c>
      <c r="B61" s="61">
        <f>(0.5*10)*1.5</f>
        <v>7.5</v>
      </c>
      <c r="C61" s="59"/>
      <c r="D61" s="59"/>
      <c r="E61" s="60"/>
      <c r="F61" s="59"/>
      <c r="G61" s="90" t="s">
        <v>145</v>
      </c>
      <c r="H61" s="90"/>
      <c r="I61" s="90"/>
      <c r="J61" s="90"/>
      <c r="K61" s="90"/>
      <c r="L61" s="90"/>
      <c r="M61" s="90"/>
      <c r="N61" s="90"/>
      <c r="O61" s="90"/>
      <c r="P61" s="90"/>
    </row>
    <row r="62" spans="1:16" x14ac:dyDescent="0.2">
      <c r="A62" s="2" t="str">
        <f>MSRP_spreadsheet!A61</f>
        <v>other</v>
      </c>
      <c r="B62" s="59"/>
      <c r="C62" s="59"/>
      <c r="D62" s="59"/>
      <c r="E62" s="60"/>
      <c r="F62" s="59"/>
      <c r="G62" s="40"/>
      <c r="H62" s="40"/>
      <c r="I62" s="40"/>
      <c r="J62" s="40"/>
    </row>
    <row r="63" spans="1:16" x14ac:dyDescent="0.2">
      <c r="A63" s="2"/>
      <c r="B63" s="59"/>
      <c r="C63" s="59"/>
      <c r="D63" s="59"/>
      <c r="E63" s="60"/>
      <c r="F63" s="59"/>
      <c r="G63" s="40"/>
      <c r="H63" s="40"/>
      <c r="I63" s="40"/>
      <c r="J63" s="40"/>
    </row>
    <row r="64" spans="1:16" x14ac:dyDescent="0.2">
      <c r="A64" s="1" t="str">
        <f>MSRP_spreadsheet!A63</f>
        <v>Front Suspension</v>
      </c>
      <c r="B64" s="59"/>
      <c r="C64" s="59"/>
      <c r="D64" s="59"/>
      <c r="E64" s="60"/>
      <c r="F64" s="59"/>
      <c r="G64" s="40"/>
      <c r="H64" s="40"/>
      <c r="I64" s="40"/>
      <c r="J64" s="40"/>
    </row>
    <row r="65" spans="1:16" x14ac:dyDescent="0.2">
      <c r="A65" s="2" t="str">
        <f>MSRP_spreadsheet!A64</f>
        <v>skis</v>
      </c>
      <c r="B65" s="59"/>
      <c r="C65" s="59"/>
      <c r="D65" s="59"/>
      <c r="E65" s="63">
        <f>269.96*1.5</f>
        <v>404.93999999999994</v>
      </c>
      <c r="F65" s="61" t="s">
        <v>144</v>
      </c>
      <c r="G65" s="90" t="s">
        <v>166</v>
      </c>
      <c r="H65" s="90"/>
      <c r="I65" s="90"/>
      <c r="J65" s="90"/>
      <c r="K65" s="90"/>
      <c r="L65" s="90"/>
      <c r="M65" s="90"/>
      <c r="N65" s="90"/>
      <c r="O65" s="90"/>
      <c r="P65" s="90"/>
    </row>
    <row r="66" spans="1:16" x14ac:dyDescent="0.2">
      <c r="A66" s="2" t="str">
        <f>MSRP_spreadsheet!A65</f>
        <v>shocks</v>
      </c>
      <c r="B66" s="59"/>
      <c r="C66" s="59"/>
      <c r="D66" s="59"/>
      <c r="E66" s="60"/>
      <c r="F66" s="59"/>
      <c r="G66" s="40"/>
      <c r="H66" s="40"/>
      <c r="I66" s="40"/>
      <c r="J66" s="40"/>
    </row>
    <row r="67" spans="1:16" x14ac:dyDescent="0.2">
      <c r="A67" s="2" t="str">
        <f>MSRP_spreadsheet!A66</f>
        <v>springs</v>
      </c>
      <c r="B67" s="59"/>
      <c r="C67" s="59"/>
      <c r="D67" s="59"/>
      <c r="E67" s="60"/>
      <c r="F67" s="59"/>
      <c r="G67" s="40"/>
      <c r="H67" s="40"/>
      <c r="I67" s="40"/>
      <c r="J67" s="40"/>
    </row>
    <row r="68" spans="1:16" x14ac:dyDescent="0.2">
      <c r="A68" s="2" t="str">
        <f>MSRP_spreadsheet!A67</f>
        <v>trailing arms/A-arms</v>
      </c>
      <c r="B68" s="59"/>
      <c r="C68" s="59"/>
      <c r="D68" s="59"/>
      <c r="E68" s="60"/>
      <c r="F68" s="59"/>
      <c r="G68" s="40"/>
      <c r="H68" s="40"/>
      <c r="I68" s="40"/>
      <c r="J68" s="40"/>
    </row>
    <row r="69" spans="1:16" x14ac:dyDescent="0.2">
      <c r="A69" s="2" t="str">
        <f>MSRP_spreadsheet!A68</f>
        <v>steering components</v>
      </c>
      <c r="B69" s="59"/>
      <c r="C69" s="59"/>
      <c r="D69" s="59"/>
      <c r="E69" s="60"/>
      <c r="F69" s="59"/>
      <c r="G69" s="40"/>
      <c r="H69" s="40"/>
      <c r="I69" s="40"/>
      <c r="J69" s="40"/>
    </row>
    <row r="70" spans="1:16" x14ac:dyDescent="0.2">
      <c r="A70" s="2" t="str">
        <f>MSRP_spreadsheet!A69</f>
        <v>fabrication</v>
      </c>
      <c r="B70" s="59"/>
      <c r="C70" s="59"/>
      <c r="D70" s="59"/>
      <c r="E70" s="60"/>
      <c r="F70" s="59"/>
      <c r="G70" s="40"/>
      <c r="H70" s="40"/>
      <c r="I70" s="40"/>
      <c r="J70" s="40"/>
    </row>
    <row r="71" spans="1:16" x14ac:dyDescent="0.2">
      <c r="A71" s="2" t="str">
        <f>MSRP_spreadsheet!A70</f>
        <v>other</v>
      </c>
      <c r="B71" s="59"/>
      <c r="C71" s="59"/>
      <c r="D71" s="59"/>
      <c r="E71" s="60"/>
      <c r="F71" s="59"/>
      <c r="G71" s="40"/>
      <c r="H71" s="40"/>
      <c r="I71" s="40"/>
      <c r="J71" s="40"/>
    </row>
    <row r="72" spans="1:16" x14ac:dyDescent="0.2">
      <c r="A72" s="2"/>
      <c r="B72" s="59"/>
      <c r="C72" s="59"/>
      <c r="D72" s="59"/>
      <c r="E72" s="60"/>
      <c r="F72" s="59"/>
      <c r="G72" s="40"/>
      <c r="H72" s="40"/>
      <c r="I72" s="40"/>
      <c r="J72" s="40"/>
    </row>
    <row r="73" spans="1:16" x14ac:dyDescent="0.2">
      <c r="A73" s="1" t="str">
        <f>MSRP_spreadsheet!A72</f>
        <v>Rear Suspension</v>
      </c>
      <c r="B73" s="59"/>
      <c r="C73" s="59"/>
      <c r="D73" s="59"/>
      <c r="E73" s="60"/>
      <c r="F73" s="59"/>
      <c r="G73" s="40"/>
      <c r="H73" s="40"/>
      <c r="I73" s="40"/>
      <c r="J73" s="40"/>
    </row>
    <row r="74" spans="1:16" x14ac:dyDescent="0.2">
      <c r="A74" s="2" t="str">
        <f>MSRP_spreadsheet!A73</f>
        <v>wheels</v>
      </c>
      <c r="B74" s="59"/>
      <c r="C74" s="59"/>
      <c r="D74" s="59"/>
      <c r="E74" s="60">
        <f>(180*1.5)</f>
        <v>270</v>
      </c>
      <c r="F74" s="61" t="s">
        <v>139</v>
      </c>
      <c r="G74" s="90" t="s">
        <v>140</v>
      </c>
      <c r="H74" s="90"/>
      <c r="I74" s="90"/>
      <c r="J74" s="90"/>
      <c r="K74" s="90"/>
      <c r="L74" s="90"/>
      <c r="M74" s="90"/>
      <c r="N74" s="90"/>
      <c r="O74" s="90"/>
      <c r="P74" s="90"/>
    </row>
    <row r="75" spans="1:16" x14ac:dyDescent="0.2">
      <c r="A75" s="2" t="str">
        <f>MSRP_spreadsheet!A74</f>
        <v>shocks</v>
      </c>
      <c r="B75" s="59"/>
      <c r="C75" s="59"/>
      <c r="D75" s="59"/>
      <c r="E75" s="62"/>
      <c r="F75" s="59"/>
      <c r="G75" s="40"/>
      <c r="H75" s="40"/>
      <c r="I75" s="40"/>
      <c r="J75" s="40"/>
    </row>
    <row r="76" spans="1:16" x14ac:dyDescent="0.2">
      <c r="A76" s="2" t="str">
        <f>MSRP_spreadsheet!A75</f>
        <v>springs</v>
      </c>
      <c r="B76" s="59"/>
      <c r="C76" s="59"/>
      <c r="D76" s="59"/>
      <c r="E76" s="60"/>
      <c r="F76" s="59"/>
      <c r="G76" s="45"/>
      <c r="H76" s="46"/>
      <c r="I76" s="46"/>
      <c r="J76" s="46"/>
    </row>
    <row r="77" spans="1:16" x14ac:dyDescent="0.2">
      <c r="A77" s="2" t="str">
        <f>MSRP_spreadsheet!A76</f>
        <v>hyfax/sliders</v>
      </c>
      <c r="B77" s="59"/>
      <c r="C77" s="59"/>
      <c r="D77" s="59"/>
      <c r="E77" s="60"/>
      <c r="F77" s="59"/>
      <c r="G77" s="40"/>
      <c r="H77" s="40"/>
      <c r="I77" s="40"/>
      <c r="J77" s="40"/>
    </row>
    <row r="78" spans="1:16" x14ac:dyDescent="0.2">
      <c r="A78" s="2" t="str">
        <f>MSRP_spreadsheet!A77</f>
        <v>mount points</v>
      </c>
      <c r="B78" s="59"/>
      <c r="C78" s="59"/>
      <c r="D78" s="59"/>
      <c r="E78" s="60"/>
      <c r="F78" s="59"/>
      <c r="G78" s="40"/>
      <c r="H78" s="40"/>
      <c r="I78" s="40"/>
      <c r="J78" s="40"/>
    </row>
    <row r="79" spans="1:16" x14ac:dyDescent="0.2">
      <c r="A79" s="2" t="str">
        <f>MSRP_spreadsheet!A78</f>
        <v>fabrication</v>
      </c>
      <c r="B79" s="59"/>
      <c r="C79" s="59"/>
      <c r="D79" s="59"/>
      <c r="E79" s="60"/>
      <c r="F79" s="59"/>
      <c r="G79" s="40"/>
      <c r="H79" s="40"/>
      <c r="I79" s="40"/>
      <c r="J79" s="40"/>
    </row>
    <row r="80" spans="1:16" x14ac:dyDescent="0.2">
      <c r="A80" s="2" t="str">
        <f>MSRP_spreadsheet!A79</f>
        <v>other</v>
      </c>
      <c r="B80" s="59"/>
      <c r="C80" s="59"/>
      <c r="D80" s="59"/>
      <c r="E80" s="60"/>
      <c r="F80" s="59"/>
      <c r="G80" s="40"/>
      <c r="H80" s="40"/>
      <c r="I80" s="40"/>
      <c r="J80" s="40"/>
    </row>
    <row r="81" spans="1:16" x14ac:dyDescent="0.2">
      <c r="A81" s="2"/>
      <c r="B81" s="59"/>
      <c r="C81" s="59"/>
      <c r="D81" s="59"/>
      <c r="E81" s="60"/>
      <c r="F81" s="59"/>
      <c r="G81" s="40"/>
      <c r="H81" s="40"/>
      <c r="I81" s="40"/>
      <c r="J81" s="40"/>
    </row>
    <row r="82" spans="1:16" x14ac:dyDescent="0.2">
      <c r="A82" s="1" t="str">
        <f>MSRP_spreadsheet!A81</f>
        <v>Drivetrain</v>
      </c>
      <c r="B82" s="59"/>
      <c r="C82" s="59"/>
      <c r="D82" s="59"/>
      <c r="E82" s="60"/>
      <c r="F82" s="59"/>
      <c r="G82" s="40"/>
      <c r="H82" s="40"/>
      <c r="I82" s="40"/>
      <c r="J82" s="40"/>
    </row>
    <row r="83" spans="1:16" x14ac:dyDescent="0.2">
      <c r="A83" s="2" t="str">
        <f>MSRP_spreadsheet!A82</f>
        <v>track</v>
      </c>
      <c r="B83" s="59"/>
      <c r="C83" s="59"/>
      <c r="D83" s="59"/>
      <c r="E83" s="60">
        <f>599.99*1.5</f>
        <v>899.98500000000001</v>
      </c>
      <c r="F83" s="61" t="s">
        <v>142</v>
      </c>
      <c r="G83" s="90" t="s">
        <v>141</v>
      </c>
      <c r="H83" s="90"/>
      <c r="I83" s="90"/>
      <c r="J83" s="90"/>
      <c r="K83" s="90"/>
      <c r="L83" s="90"/>
      <c r="M83" s="90"/>
      <c r="N83" s="90"/>
      <c r="O83" s="90"/>
      <c r="P83" s="90"/>
    </row>
    <row r="84" spans="1:16" x14ac:dyDescent="0.2">
      <c r="A84" s="2" t="str">
        <f>MSRP_spreadsheet!A83</f>
        <v>studs</v>
      </c>
      <c r="B84" s="59"/>
      <c r="C84" s="59"/>
      <c r="D84" s="59"/>
      <c r="E84" s="60"/>
      <c r="F84" s="59"/>
      <c r="G84" s="40"/>
      <c r="H84" s="40"/>
      <c r="I84" s="40"/>
      <c r="J84" s="40"/>
    </row>
    <row r="85" spans="1:16" x14ac:dyDescent="0.2">
      <c r="A85" s="2" t="str">
        <f>MSRP_spreadsheet!A84</f>
        <v>driveshaft/drive sprockets</v>
      </c>
      <c r="B85" s="59"/>
      <c r="C85" s="59"/>
      <c r="D85" s="59"/>
      <c r="E85" s="60"/>
      <c r="F85" s="59"/>
      <c r="G85" s="40"/>
      <c r="H85" s="40"/>
      <c r="I85" s="40"/>
      <c r="J85" s="40"/>
    </row>
    <row r="86" spans="1:16" x14ac:dyDescent="0.2">
      <c r="A86" s="2" t="str">
        <f>MSRP_spreadsheet!A85</f>
        <v>jackshaft</v>
      </c>
      <c r="B86" s="59"/>
      <c r="C86" s="59"/>
      <c r="D86" s="59"/>
      <c r="E86" s="60"/>
      <c r="F86" s="59"/>
      <c r="G86" s="40"/>
      <c r="H86" s="40"/>
      <c r="I86" s="40"/>
      <c r="J86" s="40"/>
    </row>
    <row r="87" spans="1:16" x14ac:dyDescent="0.2">
      <c r="A87" s="2" t="str">
        <f>MSRP_spreadsheet!A86</f>
        <v>chaincase/gear box</v>
      </c>
      <c r="B87" s="59"/>
      <c r="C87" s="59"/>
      <c r="D87" s="59"/>
      <c r="E87" s="60"/>
      <c r="F87" s="59"/>
      <c r="G87" s="40"/>
      <c r="H87" s="40"/>
      <c r="I87" s="40"/>
      <c r="J87" s="40"/>
    </row>
    <row r="88" spans="1:16" x14ac:dyDescent="0.2">
      <c r="A88" s="2" t="str">
        <f>MSRP_spreadsheet!A87</f>
        <v>drive clutch</v>
      </c>
      <c r="B88" s="59"/>
      <c r="C88" s="59"/>
      <c r="D88" s="59"/>
      <c r="E88" s="60"/>
      <c r="F88" s="59"/>
      <c r="G88" s="40"/>
      <c r="H88" s="40"/>
      <c r="I88" s="40"/>
      <c r="J88" s="40"/>
    </row>
    <row r="89" spans="1:16" x14ac:dyDescent="0.2">
      <c r="A89" s="2" t="str">
        <f>MSRP_spreadsheet!A88</f>
        <v>driven clutch</v>
      </c>
      <c r="B89" s="59"/>
      <c r="C89" s="59"/>
      <c r="D89" s="59"/>
      <c r="E89" s="60"/>
      <c r="F89" s="59"/>
      <c r="G89" s="40"/>
      <c r="H89" s="40"/>
      <c r="I89" s="40"/>
      <c r="J89" s="40"/>
    </row>
    <row r="90" spans="1:16" x14ac:dyDescent="0.2">
      <c r="A90" s="2" t="str">
        <f>MSRP_spreadsheet!A89</f>
        <v>drive belt</v>
      </c>
      <c r="B90" s="59"/>
      <c r="C90" s="59"/>
      <c r="D90" s="59"/>
      <c r="E90" s="60"/>
      <c r="F90" s="59"/>
      <c r="G90" s="40"/>
      <c r="H90" s="40"/>
      <c r="I90" s="40"/>
      <c r="J90" s="40"/>
    </row>
    <row r="91" spans="1:16" x14ac:dyDescent="0.2">
      <c r="A91" s="2" t="str">
        <f>MSRP_spreadsheet!A90</f>
        <v>cvt guarding/cover</v>
      </c>
      <c r="B91" s="59"/>
      <c r="C91" s="59"/>
      <c r="D91" s="59"/>
      <c r="E91" s="60"/>
      <c r="F91" s="59"/>
      <c r="G91" s="40"/>
      <c r="H91" s="40"/>
      <c r="I91" s="40"/>
      <c r="J91" s="40"/>
    </row>
    <row r="92" spans="1:16" x14ac:dyDescent="0.2">
      <c r="A92" s="2" t="str">
        <f>MSRP_spreadsheet!A91</f>
        <v>clutch adaptor</v>
      </c>
      <c r="B92" s="59"/>
      <c r="C92" s="59"/>
      <c r="D92" s="59"/>
      <c r="E92" s="60"/>
      <c r="F92" s="59"/>
      <c r="G92" s="40"/>
      <c r="H92" s="40"/>
      <c r="I92" s="40"/>
      <c r="J92" s="40"/>
    </row>
    <row r="93" spans="1:16" x14ac:dyDescent="0.2">
      <c r="A93" s="2" t="str">
        <f>MSRP_spreadsheet!A92</f>
        <v>fabrication</v>
      </c>
      <c r="B93" s="59"/>
      <c r="C93" s="59"/>
      <c r="D93" s="59"/>
      <c r="E93" s="60"/>
      <c r="F93" s="59"/>
      <c r="G93" s="40"/>
      <c r="H93" s="40"/>
      <c r="I93" s="40"/>
      <c r="J93" s="40"/>
    </row>
    <row r="94" spans="1:16" x14ac:dyDescent="0.2">
      <c r="A94" s="2" t="str">
        <f>MSRP_spreadsheet!A93</f>
        <v>other</v>
      </c>
      <c r="B94" s="59"/>
      <c r="C94" s="59"/>
      <c r="D94" s="59"/>
      <c r="E94" s="60"/>
      <c r="F94" s="59"/>
      <c r="G94" s="40"/>
      <c r="H94" s="40"/>
      <c r="I94" s="40"/>
      <c r="J94" s="40"/>
    </row>
    <row r="95" spans="1:16" x14ac:dyDescent="0.2">
      <c r="A95" s="2"/>
      <c r="B95" s="59"/>
      <c r="C95" s="59"/>
      <c r="D95" s="59"/>
      <c r="E95" s="60"/>
      <c r="F95" s="59"/>
      <c r="G95" s="40"/>
      <c r="H95" s="40"/>
      <c r="I95" s="40"/>
      <c r="J95" s="40"/>
    </row>
    <row r="96" spans="1:16" x14ac:dyDescent="0.2">
      <c r="A96" s="1" t="str">
        <f>MSRP_spreadsheet!A95</f>
        <v>Cooling System</v>
      </c>
      <c r="B96" s="59"/>
      <c r="C96" s="59"/>
      <c r="D96" s="59"/>
      <c r="E96" s="60"/>
      <c r="F96" s="59"/>
      <c r="G96" s="40"/>
      <c r="H96" s="40"/>
      <c r="I96" s="40"/>
      <c r="J96" s="40"/>
    </row>
    <row r="97" spans="1:16" x14ac:dyDescent="0.2">
      <c r="A97" s="2" t="str">
        <f>MSRP_spreadsheet!A96</f>
        <v>radiator</v>
      </c>
      <c r="B97" s="59"/>
      <c r="C97" s="59"/>
      <c r="D97" s="59"/>
      <c r="E97" s="60"/>
      <c r="F97" s="59"/>
      <c r="G97" s="40"/>
      <c r="H97" s="40"/>
      <c r="I97" s="40"/>
      <c r="J97" s="40"/>
    </row>
    <row r="98" spans="1:16" x14ac:dyDescent="0.2">
      <c r="A98" s="2" t="str">
        <f>MSRP_spreadsheet!A97</f>
        <v>coolant pump</v>
      </c>
      <c r="B98" s="59"/>
      <c r="C98" s="59"/>
      <c r="D98" s="59"/>
      <c r="E98" s="60"/>
      <c r="F98" s="59"/>
      <c r="G98" s="40"/>
      <c r="H98" s="40"/>
      <c r="I98" s="40"/>
      <c r="J98" s="40"/>
    </row>
    <row r="99" spans="1:16" x14ac:dyDescent="0.2">
      <c r="A99" s="2" t="str">
        <f>MSRP_spreadsheet!A98</f>
        <v>fan</v>
      </c>
      <c r="B99" s="59"/>
      <c r="C99" s="59"/>
      <c r="D99" s="59"/>
      <c r="E99" s="60"/>
      <c r="F99" s="59"/>
      <c r="G99" s="40"/>
      <c r="H99" s="40"/>
      <c r="I99" s="40"/>
      <c r="J99" s="40"/>
    </row>
    <row r="100" spans="1:16" x14ac:dyDescent="0.2">
      <c r="A100" s="2" t="str">
        <f>MSRP_spreadsheet!A99</f>
        <v>heat exchanger</v>
      </c>
      <c r="B100" s="59"/>
      <c r="C100" s="59"/>
      <c r="D100" s="59"/>
      <c r="E100" s="60"/>
      <c r="F100" s="59"/>
      <c r="G100" s="40"/>
      <c r="H100" s="40"/>
      <c r="I100" s="40"/>
      <c r="J100" s="40"/>
    </row>
    <row r="101" spans="1:16" x14ac:dyDescent="0.2">
      <c r="A101" s="2" t="str">
        <f>MSRP_spreadsheet!A100</f>
        <v>thermostat</v>
      </c>
      <c r="B101" s="59"/>
      <c r="C101" s="59"/>
      <c r="D101" s="59"/>
      <c r="E101" s="60"/>
      <c r="F101" s="59"/>
      <c r="G101" s="40"/>
      <c r="H101" s="40"/>
      <c r="I101" s="40"/>
      <c r="J101" s="40"/>
    </row>
    <row r="102" spans="1:16" x14ac:dyDescent="0.2">
      <c r="A102" s="2" t="str">
        <f>MSRP_spreadsheet!A101</f>
        <v>fabrication</v>
      </c>
      <c r="B102" s="59"/>
      <c r="C102" s="59"/>
      <c r="D102" s="59"/>
      <c r="E102" s="60"/>
      <c r="F102" s="59"/>
      <c r="G102" s="40"/>
      <c r="H102" s="40"/>
      <c r="I102" s="40"/>
      <c r="J102" s="40"/>
    </row>
    <row r="103" spans="1:16" x14ac:dyDescent="0.2">
      <c r="A103" s="2" t="str">
        <f>MSRP_spreadsheet!A102</f>
        <v>other</v>
      </c>
      <c r="B103" s="59"/>
      <c r="C103" s="59"/>
      <c r="D103" s="59"/>
      <c r="E103" s="60"/>
      <c r="F103" s="59"/>
      <c r="G103" s="40"/>
      <c r="H103" s="40"/>
      <c r="I103" s="40"/>
      <c r="J103" s="40"/>
    </row>
    <row r="104" spans="1:16" x14ac:dyDescent="0.2">
      <c r="A104" s="2"/>
      <c r="B104" s="59"/>
      <c r="C104" s="59"/>
      <c r="D104" s="59"/>
      <c r="E104" s="60"/>
      <c r="F104" s="59"/>
      <c r="G104" s="40"/>
      <c r="H104" s="40"/>
      <c r="I104" s="40"/>
      <c r="J104" s="40"/>
    </row>
    <row r="105" spans="1:16" x14ac:dyDescent="0.2">
      <c r="A105" s="1" t="str">
        <f>MSRP_spreadsheet!A104</f>
        <v>Noise/Vibration/Harshness</v>
      </c>
      <c r="B105" s="59"/>
      <c r="C105" s="59"/>
      <c r="D105" s="59"/>
      <c r="E105" s="60"/>
      <c r="F105" s="59"/>
      <c r="G105" s="40"/>
      <c r="H105" s="40"/>
      <c r="I105" s="40"/>
      <c r="J105" s="40"/>
    </row>
    <row r="106" spans="1:16" x14ac:dyDescent="0.2">
      <c r="A106" s="2" t="str">
        <f>MSRP_spreadsheet!A105</f>
        <v>skirting</v>
      </c>
      <c r="B106" s="61"/>
      <c r="C106" s="59"/>
      <c r="D106" s="59"/>
      <c r="E106" s="60"/>
      <c r="F106" s="59"/>
      <c r="G106" s="43"/>
      <c r="H106" s="40"/>
      <c r="I106" s="40"/>
      <c r="J106" s="40"/>
    </row>
    <row r="107" spans="1:16" x14ac:dyDescent="0.2">
      <c r="A107" s="2" t="str">
        <f>MSRP_spreadsheet!A106</f>
        <v>hood lining</v>
      </c>
      <c r="B107" s="61">
        <f>(5.63*1.5)*12.3</f>
        <v>103.87350000000001</v>
      </c>
      <c r="C107" s="59"/>
      <c r="D107" s="59"/>
      <c r="E107" s="60"/>
      <c r="F107" s="59"/>
      <c r="G107" s="90" t="s">
        <v>160</v>
      </c>
      <c r="H107" s="90"/>
      <c r="I107" s="90"/>
      <c r="J107" s="90"/>
      <c r="K107" s="90"/>
      <c r="L107" s="90"/>
      <c r="M107" s="90"/>
      <c r="N107" s="90"/>
      <c r="O107" s="90"/>
      <c r="P107" s="90"/>
    </row>
    <row r="108" spans="1:16" x14ac:dyDescent="0.2">
      <c r="A108" s="2" t="str">
        <f>MSRP_spreadsheet!A107</f>
        <v>tunnel lining</v>
      </c>
      <c r="B108" s="61">
        <f>(0.82*1.5)*10.6</f>
        <v>13.038</v>
      </c>
      <c r="C108" s="59"/>
      <c r="D108" s="59"/>
      <c r="E108" s="60"/>
      <c r="F108" s="59"/>
      <c r="G108" s="90" t="s">
        <v>159</v>
      </c>
      <c r="H108" s="90"/>
      <c r="I108" s="90"/>
      <c r="J108" s="90"/>
      <c r="K108" s="90"/>
      <c r="L108" s="90"/>
      <c r="M108" s="90"/>
      <c r="N108" s="90"/>
      <c r="O108" s="90"/>
      <c r="P108" s="90"/>
    </row>
    <row r="109" spans="1:16" x14ac:dyDescent="0.2">
      <c r="A109" s="2" t="str">
        <f>MSRP_spreadsheet!A108</f>
        <v>fiberglass packing</v>
      </c>
      <c r="B109" s="59"/>
      <c r="C109" s="59"/>
      <c r="D109" s="59"/>
      <c r="E109" s="60"/>
      <c r="F109" s="59"/>
      <c r="G109" s="46"/>
      <c r="H109" s="46"/>
      <c r="I109" s="46"/>
      <c r="J109" s="46"/>
      <c r="K109" s="57"/>
      <c r="L109" s="57"/>
    </row>
    <row r="110" spans="1:16" x14ac:dyDescent="0.2">
      <c r="A110" s="2" t="str">
        <f>MSRP_spreadsheet!A109</f>
        <v>other</v>
      </c>
      <c r="B110" s="61"/>
      <c r="C110" s="59"/>
      <c r="D110" s="59"/>
      <c r="E110" s="60"/>
      <c r="F110" s="59"/>
      <c r="G110" s="43"/>
      <c r="H110" s="40"/>
      <c r="I110" s="40"/>
      <c r="J110" s="40"/>
    </row>
    <row r="111" spans="1:16" x14ac:dyDescent="0.2">
      <c r="A111" s="2"/>
      <c r="B111" s="59"/>
      <c r="C111" s="59"/>
      <c r="D111" s="59"/>
      <c r="E111" s="60"/>
      <c r="F111" s="59"/>
      <c r="G111" s="40"/>
      <c r="H111" s="40"/>
      <c r="I111" s="40"/>
      <c r="J111" s="40"/>
    </row>
    <row r="112" spans="1:16" x14ac:dyDescent="0.2">
      <c r="A112" s="1" t="str">
        <f>MSRP_spreadsheet!A111</f>
        <v>Chassis</v>
      </c>
      <c r="B112" s="59"/>
      <c r="C112" s="59"/>
      <c r="D112" s="59"/>
      <c r="E112" s="60"/>
      <c r="F112" s="59"/>
      <c r="G112" s="40"/>
      <c r="H112" s="40"/>
      <c r="I112" s="40"/>
      <c r="J112" s="40"/>
    </row>
    <row r="113" spans="1:10" x14ac:dyDescent="0.2">
      <c r="A113" s="2" t="str">
        <f>MSRP_spreadsheet!A112</f>
        <v>bulkhead modification</v>
      </c>
      <c r="B113" s="59"/>
      <c r="C113" s="59"/>
      <c r="D113" s="59"/>
      <c r="E113" s="60"/>
      <c r="F113" s="59"/>
      <c r="G113" s="40"/>
      <c r="H113" s="40"/>
      <c r="I113" s="40"/>
      <c r="J113" s="40"/>
    </row>
    <row r="114" spans="1:10" x14ac:dyDescent="0.2">
      <c r="A114" s="2" t="str">
        <f>MSRP_spreadsheet!A113</f>
        <v>tunnel modification</v>
      </c>
      <c r="B114" s="59"/>
      <c r="C114" s="59"/>
      <c r="D114" s="59"/>
      <c r="E114" s="60"/>
      <c r="F114" s="59"/>
      <c r="G114" s="40"/>
      <c r="H114" s="40"/>
      <c r="I114" s="40"/>
      <c r="J114" s="40"/>
    </row>
    <row r="115" spans="1:10" x14ac:dyDescent="0.2">
      <c r="A115" s="2" t="str">
        <f>MSRP_spreadsheet!A114</f>
        <v>seat</v>
      </c>
      <c r="B115" s="59"/>
      <c r="C115" s="59"/>
      <c r="D115" s="59"/>
      <c r="E115" s="60"/>
      <c r="F115" s="59"/>
      <c r="G115" s="40"/>
      <c r="H115" s="40"/>
      <c r="I115" s="40"/>
      <c r="J115" s="40"/>
    </row>
    <row r="116" spans="1:10" x14ac:dyDescent="0.2">
      <c r="A116" s="2" t="str">
        <f>MSRP_spreadsheet!A115</f>
        <v>hood</v>
      </c>
      <c r="B116" s="59"/>
      <c r="C116" s="59"/>
      <c r="D116" s="59"/>
      <c r="E116" s="60"/>
      <c r="F116" s="59"/>
      <c r="G116" s="40"/>
      <c r="H116" s="40"/>
      <c r="I116" s="40"/>
      <c r="J116" s="40"/>
    </row>
    <row r="117" spans="1:10" x14ac:dyDescent="0.2">
      <c r="A117" s="2" t="str">
        <f>MSRP_spreadsheet!A116</f>
        <v>windshield</v>
      </c>
      <c r="B117" s="59"/>
      <c r="C117" s="59"/>
      <c r="D117" s="59"/>
      <c r="E117" s="60"/>
      <c r="F117" s="59"/>
      <c r="G117" s="40"/>
      <c r="H117" s="40"/>
      <c r="I117" s="40"/>
      <c r="J117" s="40"/>
    </row>
    <row r="118" spans="1:10" x14ac:dyDescent="0.2">
      <c r="A118" s="2" t="str">
        <f>MSRP_spreadsheet!A117</f>
        <v>motor mount</v>
      </c>
      <c r="B118" s="59"/>
      <c r="C118" s="59"/>
      <c r="D118" s="59"/>
      <c r="E118" s="60"/>
      <c r="F118" s="59"/>
      <c r="G118" s="40"/>
      <c r="H118" s="40"/>
      <c r="I118" s="40"/>
      <c r="J118" s="40"/>
    </row>
    <row r="119" spans="1:10" x14ac:dyDescent="0.2">
      <c r="A119" s="2" t="str">
        <f>MSRP_spreadsheet!A118</f>
        <v>fuel tank</v>
      </c>
      <c r="B119" s="59"/>
      <c r="C119" s="59"/>
      <c r="D119" s="59"/>
      <c r="E119" s="60"/>
      <c r="F119" s="59"/>
      <c r="G119" s="40"/>
      <c r="H119" s="40"/>
      <c r="I119" s="40"/>
      <c r="J119" s="40"/>
    </row>
    <row r="120" spans="1:10" x14ac:dyDescent="0.2">
      <c r="A120" s="2" t="str">
        <f>MSRP_spreadsheet!A119</f>
        <v>battery box</v>
      </c>
      <c r="B120" s="59"/>
      <c r="C120" s="59"/>
      <c r="D120" s="59"/>
      <c r="E120" s="60"/>
      <c r="F120" s="59"/>
      <c r="G120" s="40"/>
      <c r="H120" s="40"/>
      <c r="I120" s="40"/>
      <c r="J120" s="40"/>
    </row>
    <row r="121" spans="1:10" x14ac:dyDescent="0.2">
      <c r="A121" s="2" t="str">
        <f>MSRP_spreadsheet!A120</f>
        <v>handlebars/hooks/risers</v>
      </c>
      <c r="B121" s="59"/>
      <c r="C121" s="59"/>
      <c r="D121" s="59"/>
      <c r="E121" s="60"/>
      <c r="F121" s="59"/>
      <c r="G121" s="40"/>
      <c r="H121" s="40"/>
      <c r="I121" s="40"/>
      <c r="J121" s="40"/>
    </row>
    <row r="122" spans="1:10" x14ac:dyDescent="0.2">
      <c r="A122" s="2" t="str">
        <f>MSRP_spreadsheet!A121</f>
        <v>hand guards</v>
      </c>
      <c r="B122" s="59"/>
      <c r="C122" s="59"/>
      <c r="D122" s="59"/>
      <c r="E122" s="60"/>
      <c r="F122" s="59"/>
      <c r="G122" s="40"/>
      <c r="H122" s="40"/>
      <c r="I122" s="40"/>
      <c r="J122" s="40"/>
    </row>
    <row r="123" spans="1:10" x14ac:dyDescent="0.2">
      <c r="A123" s="2" t="str">
        <f>MSRP_spreadsheet!A122</f>
        <v>throttle</v>
      </c>
      <c r="B123" s="59"/>
      <c r="C123" s="59"/>
      <c r="D123" s="59"/>
      <c r="E123" s="60"/>
      <c r="F123" s="59"/>
      <c r="G123" s="40"/>
      <c r="H123" s="40"/>
      <c r="I123" s="40"/>
      <c r="J123" s="40"/>
    </row>
    <row r="124" spans="1:10" x14ac:dyDescent="0.2">
      <c r="A124" s="2" t="str">
        <f>MSRP_spreadsheet!A123</f>
        <v>brake system</v>
      </c>
      <c r="B124" s="59"/>
      <c r="C124" s="59"/>
      <c r="D124" s="59"/>
      <c r="E124" s="60"/>
      <c r="F124" s="59"/>
      <c r="G124" s="40"/>
      <c r="H124" s="40"/>
      <c r="I124" s="40"/>
      <c r="J124" s="40"/>
    </row>
    <row r="125" spans="1:10" x14ac:dyDescent="0.2">
      <c r="A125" s="2" t="str">
        <f>MSRP_spreadsheet!A124</f>
        <v>heated grips</v>
      </c>
      <c r="B125" s="59"/>
      <c r="C125" s="59"/>
      <c r="D125" s="59"/>
      <c r="E125" s="60"/>
      <c r="F125" s="59"/>
      <c r="G125" s="40"/>
      <c r="H125" s="40"/>
      <c r="I125" s="40"/>
      <c r="J125" s="40"/>
    </row>
    <row r="126" spans="1:10" x14ac:dyDescent="0.2">
      <c r="A126" s="2" t="str">
        <f>MSRP_spreadsheet!A125</f>
        <v>fabrication</v>
      </c>
      <c r="B126" s="59"/>
      <c r="C126" s="59"/>
      <c r="D126" s="59"/>
      <c r="E126" s="60"/>
      <c r="F126" s="59"/>
      <c r="G126" s="40"/>
      <c r="H126" s="40"/>
      <c r="I126" s="40"/>
      <c r="J126" s="40"/>
    </row>
    <row r="127" spans="1:10" x14ac:dyDescent="0.2">
      <c r="A127" s="2" t="str">
        <f>MSRP_spreadsheet!A126</f>
        <v>other</v>
      </c>
      <c r="B127" s="59"/>
      <c r="C127" s="59"/>
      <c r="D127" s="59"/>
      <c r="E127" s="60"/>
      <c r="F127" s="59"/>
      <c r="G127" s="40"/>
      <c r="H127" s="40"/>
      <c r="I127" s="40"/>
      <c r="J127" s="40"/>
    </row>
    <row r="128" spans="1:10" x14ac:dyDescent="0.2">
      <c r="A128" s="2"/>
      <c r="B128" s="59"/>
      <c r="C128" s="59"/>
      <c r="D128" s="59"/>
      <c r="E128" s="60"/>
      <c r="F128" s="59"/>
      <c r="G128" s="40"/>
      <c r="H128" s="40"/>
      <c r="I128" s="40"/>
      <c r="J128" s="40"/>
    </row>
    <row r="129" spans="1:10" x14ac:dyDescent="0.2">
      <c r="A129" s="1" t="str">
        <f>MSRP_spreadsheet!A128</f>
        <v>Electrical</v>
      </c>
      <c r="B129" s="59"/>
      <c r="C129" s="59"/>
      <c r="D129" s="59"/>
      <c r="E129" s="60"/>
      <c r="F129" s="59"/>
      <c r="G129" s="40"/>
      <c r="H129" s="40"/>
      <c r="I129" s="40"/>
      <c r="J129" s="40"/>
    </row>
    <row r="130" spans="1:10" x14ac:dyDescent="0.2">
      <c r="A130" s="2" t="str">
        <f>MSRP_spreadsheet!A129</f>
        <v>battery(s)</v>
      </c>
      <c r="B130" s="59"/>
      <c r="C130" s="59"/>
      <c r="D130" s="59"/>
      <c r="E130" s="60"/>
      <c r="F130" s="59"/>
      <c r="G130" s="40"/>
      <c r="H130" s="40"/>
      <c r="I130" s="40"/>
      <c r="J130" s="40"/>
    </row>
    <row r="131" spans="1:10" x14ac:dyDescent="0.2">
      <c r="A131" s="2" t="str">
        <f>MSRP_spreadsheet!A130</f>
        <v>switches</v>
      </c>
      <c r="B131" s="59"/>
      <c r="C131" s="59"/>
      <c r="D131" s="59"/>
      <c r="E131" s="60"/>
      <c r="F131" s="59"/>
      <c r="G131" s="40"/>
      <c r="H131" s="40"/>
      <c r="I131" s="40"/>
      <c r="J131" s="40"/>
    </row>
    <row r="132" spans="1:10" x14ac:dyDescent="0.2">
      <c r="A132" s="2" t="str">
        <f>MSRP_spreadsheet!A131</f>
        <v>connectors</v>
      </c>
      <c r="B132" s="59"/>
      <c r="C132" s="59"/>
      <c r="D132" s="59"/>
      <c r="E132" s="60"/>
      <c r="F132" s="59"/>
      <c r="G132" s="40"/>
      <c r="H132" s="40"/>
      <c r="I132" s="40"/>
      <c r="J132" s="40"/>
    </row>
    <row r="133" spans="1:10" x14ac:dyDescent="0.2">
      <c r="A133" s="2" t="str">
        <f>MSRP_spreadsheet!A132</f>
        <v>fuses</v>
      </c>
      <c r="B133" s="59"/>
      <c r="C133" s="59"/>
      <c r="D133" s="59"/>
      <c r="E133" s="60"/>
      <c r="F133" s="59"/>
      <c r="G133" s="40"/>
      <c r="H133" s="40"/>
      <c r="I133" s="40"/>
      <c r="J133" s="40"/>
    </row>
    <row r="134" spans="1:10" x14ac:dyDescent="0.2">
      <c r="A134" s="2" t="str">
        <f>MSRP_spreadsheet!A133</f>
        <v>wire/cable</v>
      </c>
      <c r="B134" s="59"/>
      <c r="C134" s="59"/>
      <c r="D134" s="59"/>
      <c r="E134" s="60"/>
      <c r="F134" s="59"/>
      <c r="G134" s="40"/>
      <c r="H134" s="40"/>
      <c r="I134" s="40"/>
      <c r="J134" s="40"/>
    </row>
    <row r="135" spans="1:10" x14ac:dyDescent="0.2">
      <c r="A135" s="2" t="str">
        <f>MSRP_spreadsheet!A134</f>
        <v>lighting</v>
      </c>
      <c r="B135" s="59"/>
      <c r="C135" s="59"/>
      <c r="D135" s="59"/>
      <c r="E135" s="60"/>
      <c r="F135" s="59"/>
      <c r="G135" s="40"/>
      <c r="H135" s="40"/>
      <c r="I135" s="40"/>
      <c r="J135" s="40"/>
    </row>
    <row r="136" spans="1:10" x14ac:dyDescent="0.2">
      <c r="A136" s="2" t="str">
        <f>MSRP_spreadsheet!A135</f>
        <v>motor charger</v>
      </c>
      <c r="B136" s="59"/>
      <c r="C136" s="59"/>
      <c r="D136" s="59"/>
      <c r="E136" s="60"/>
      <c r="F136" s="59"/>
      <c r="G136" s="40"/>
      <c r="H136" s="40"/>
      <c r="I136" s="40"/>
      <c r="J136" s="40"/>
    </row>
    <row r="137" spans="1:10" x14ac:dyDescent="0.2">
      <c r="A137" s="2" t="str">
        <f>MSRP_spreadsheet!A136</f>
        <v>contactor</v>
      </c>
      <c r="B137" s="59"/>
      <c r="C137" s="59"/>
      <c r="D137" s="59"/>
      <c r="E137" s="60"/>
      <c r="F137" s="59"/>
      <c r="G137" s="40"/>
      <c r="H137" s="40"/>
      <c r="I137" s="40"/>
      <c r="J137" s="40"/>
    </row>
    <row r="138" spans="1:10" x14ac:dyDescent="0.2">
      <c r="A138" s="2" t="str">
        <f>MSRP_spreadsheet!A137</f>
        <v>motor controller</v>
      </c>
      <c r="B138" s="59"/>
      <c r="C138" s="59"/>
      <c r="D138" s="59"/>
      <c r="E138" s="60"/>
      <c r="F138" s="59"/>
      <c r="G138" s="40"/>
      <c r="H138" s="40"/>
      <c r="I138" s="40"/>
      <c r="J138" s="40"/>
    </row>
    <row r="139" spans="1:10" x14ac:dyDescent="0.2">
      <c r="A139" s="2" t="str">
        <f>MSRP_spreadsheet!A138</f>
        <v>injector controller</v>
      </c>
      <c r="B139" s="59"/>
      <c r="C139" s="59"/>
      <c r="D139" s="59"/>
      <c r="E139" s="60"/>
      <c r="F139" s="59"/>
      <c r="G139" s="40"/>
      <c r="H139" s="40"/>
      <c r="I139" s="40"/>
      <c r="J139" s="40"/>
    </row>
    <row r="140" spans="1:10" x14ac:dyDescent="0.2">
      <c r="A140" s="2" t="str">
        <f>MSRP_spreadsheet!A139</f>
        <v>boost controller</v>
      </c>
      <c r="B140" s="59"/>
      <c r="C140" s="59"/>
      <c r="D140" s="59"/>
      <c r="E140" s="60"/>
      <c r="F140" s="59"/>
      <c r="G140" s="40"/>
      <c r="H140" s="40"/>
      <c r="I140" s="40"/>
      <c r="J140" s="40"/>
    </row>
    <row r="141" spans="1:10" x14ac:dyDescent="0.2">
      <c r="A141" s="2" t="str">
        <f>MSRP_spreadsheet!A140</f>
        <v>exhaust gas temperature (EGT) sensor</v>
      </c>
      <c r="B141" s="59"/>
      <c r="C141" s="59"/>
      <c r="D141" s="59"/>
      <c r="E141" s="60"/>
      <c r="F141" s="59"/>
      <c r="G141" s="40"/>
      <c r="H141" s="40"/>
      <c r="I141" s="40"/>
      <c r="J141" s="40"/>
    </row>
    <row r="142" spans="1:10" x14ac:dyDescent="0.2">
      <c r="A142" s="2" t="str">
        <f>MSRP_spreadsheet!A141</f>
        <v>general sensor(s)</v>
      </c>
      <c r="B142" s="59"/>
      <c r="C142" s="59"/>
      <c r="D142" s="59"/>
      <c r="E142" s="60"/>
      <c r="F142" s="59"/>
      <c r="G142" s="40"/>
      <c r="H142" s="40"/>
      <c r="I142" s="40"/>
      <c r="J142" s="40"/>
    </row>
    <row r="143" spans="1:10" x14ac:dyDescent="0.2">
      <c r="A143" s="2" t="str">
        <f>MSRP_spreadsheet!A142</f>
        <v>engine calibration hardware</v>
      </c>
      <c r="B143" s="59"/>
      <c r="C143" s="59"/>
      <c r="D143" s="59"/>
      <c r="E143" s="60"/>
      <c r="F143" s="59"/>
      <c r="G143" s="40"/>
      <c r="H143" s="40"/>
      <c r="I143" s="40"/>
      <c r="J143" s="40"/>
    </row>
    <row r="144" spans="1:10" x14ac:dyDescent="0.2">
      <c r="A144" s="2" t="str">
        <f>MSRP_spreadsheet!A143</f>
        <v>engine calibration software</v>
      </c>
      <c r="B144" s="59"/>
      <c r="C144" s="59"/>
      <c r="D144" s="59"/>
      <c r="E144" s="60"/>
      <c r="F144" s="59"/>
      <c r="G144" s="40"/>
      <c r="H144" s="40"/>
      <c r="I144" s="40"/>
      <c r="J144" s="40"/>
    </row>
    <row r="145" spans="1:16" x14ac:dyDescent="0.2">
      <c r="A145" s="2" t="s">
        <v>125</v>
      </c>
      <c r="B145" s="59"/>
      <c r="C145" s="59"/>
      <c r="D145" s="59">
        <f>19.55*0.25</f>
        <v>4.8875000000000002</v>
      </c>
      <c r="E145" s="60"/>
      <c r="F145" s="59"/>
      <c r="G145" s="88" t="s">
        <v>170</v>
      </c>
      <c r="H145" s="88"/>
      <c r="I145" s="88"/>
      <c r="J145" s="88"/>
      <c r="K145" s="88"/>
      <c r="L145" s="88"/>
      <c r="M145" s="88"/>
      <c r="N145" s="88"/>
      <c r="O145" s="88"/>
      <c r="P145" s="88"/>
    </row>
    <row r="146" spans="1:16" x14ac:dyDescent="0.2">
      <c r="A146" s="2" t="str">
        <f>MSRP_spreadsheet!A147</f>
        <v>fabrication</v>
      </c>
      <c r="B146" s="59">
        <f>(0.5*10)*1.5</f>
        <v>7.5</v>
      </c>
      <c r="C146" s="59"/>
      <c r="D146" s="59"/>
      <c r="E146" s="60"/>
      <c r="F146" s="59"/>
      <c r="G146" s="88" t="s">
        <v>156</v>
      </c>
      <c r="H146" s="88"/>
      <c r="I146" s="88"/>
      <c r="J146" s="88"/>
      <c r="K146" s="88"/>
      <c r="L146" s="88"/>
      <c r="M146" s="88"/>
      <c r="N146" s="88"/>
      <c r="O146" s="88"/>
      <c r="P146" s="88"/>
    </row>
    <row r="147" spans="1:16" x14ac:dyDescent="0.2">
      <c r="A147" s="2" t="s">
        <v>87</v>
      </c>
      <c r="B147" s="59">
        <f>(0.5*10)*1.5</f>
        <v>7.5</v>
      </c>
      <c r="C147" s="59"/>
      <c r="D147" s="59"/>
      <c r="E147" s="60"/>
      <c r="F147" s="59"/>
      <c r="G147" s="88" t="s">
        <v>157</v>
      </c>
      <c r="H147" s="88"/>
      <c r="I147" s="88"/>
      <c r="J147" s="88"/>
      <c r="K147" s="88"/>
      <c r="L147" s="88"/>
      <c r="M147" s="88"/>
      <c r="N147" s="88"/>
      <c r="O147" s="88"/>
      <c r="P147" s="88"/>
    </row>
    <row r="148" spans="1:16" x14ac:dyDescent="0.2">
      <c r="A148" s="2" t="str">
        <f>MSRP_spreadsheet!A149</f>
        <v>pulley</v>
      </c>
      <c r="B148" s="59"/>
      <c r="C148" s="59"/>
      <c r="D148" s="59">
        <v>1.53</v>
      </c>
      <c r="E148" s="60"/>
      <c r="F148" s="59"/>
      <c r="G148" s="89" t="s">
        <v>155</v>
      </c>
      <c r="H148" s="89"/>
      <c r="I148" s="89"/>
      <c r="J148" s="89"/>
      <c r="K148" s="89"/>
      <c r="L148" s="89"/>
      <c r="M148" s="89"/>
      <c r="N148" s="89"/>
      <c r="O148" s="89"/>
      <c r="P148" s="89"/>
    </row>
    <row r="149" spans="1:16" x14ac:dyDescent="0.2">
      <c r="A149" s="2"/>
      <c r="B149" s="59"/>
      <c r="C149" s="59"/>
      <c r="D149" s="59"/>
      <c r="E149" s="60"/>
      <c r="F149" s="59"/>
      <c r="G149" s="40"/>
      <c r="H149" s="40"/>
      <c r="I149" s="40"/>
      <c r="J149" s="40"/>
    </row>
    <row r="150" spans="1:16" x14ac:dyDescent="0.2">
      <c r="A150" s="2"/>
      <c r="B150" s="59"/>
      <c r="C150" s="59"/>
      <c r="D150" s="59"/>
      <c r="E150" s="60"/>
      <c r="F150" s="59"/>
      <c r="G150" s="40"/>
      <c r="H150" s="40"/>
      <c r="I150" s="40"/>
      <c r="J150" s="40"/>
    </row>
    <row r="151" spans="1:16" x14ac:dyDescent="0.2">
      <c r="A151" s="2"/>
      <c r="B151" s="59"/>
      <c r="C151" s="59"/>
      <c r="D151" s="59"/>
      <c r="E151" s="60"/>
      <c r="F151" s="59"/>
      <c r="G151" s="40"/>
      <c r="H151" s="40"/>
      <c r="I151" s="40"/>
      <c r="J151" s="40"/>
    </row>
  </sheetData>
  <mergeCells count="17">
    <mergeCell ref="B2:F2"/>
    <mergeCell ref="G60:P60"/>
    <mergeCell ref="G61:P61"/>
    <mergeCell ref="G65:P65"/>
    <mergeCell ref="G83:P83"/>
    <mergeCell ref="G1:P1"/>
    <mergeCell ref="G33:P33"/>
    <mergeCell ref="G37:P37"/>
    <mergeCell ref="G52:P52"/>
    <mergeCell ref="G53:P53"/>
    <mergeCell ref="G145:P145"/>
    <mergeCell ref="G146:P146"/>
    <mergeCell ref="G147:P147"/>
    <mergeCell ref="G148:P148"/>
    <mergeCell ref="G74:P74"/>
    <mergeCell ref="G107:P107"/>
    <mergeCell ref="G108:P108"/>
  </mergeCells>
  <phoneticPr fontId="4" type="noConversion"/>
  <pageMargins left="0.25" right="0.25" top="1" bottom="0.5" header="0.5" footer="0"/>
  <pageSetup orientation="landscape" r:id="rId1"/>
  <headerFooter alignWithMargins="0">
    <oddHeader>&amp;C&amp;"Arial,Bold"&amp;12[Insert School Name]
SAE 2008 Clean Snowmobile Challenge MSRP - Supporting Calculations</oddHeader>
    <oddFooter>&amp;CPage &amp;P of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5"/>
  <sheetViews>
    <sheetView tabSelected="1" zoomScale="40" zoomScaleNormal="40" workbookViewId="0">
      <selection activeCell="V829" sqref="V829"/>
    </sheetView>
  </sheetViews>
  <sheetFormatPr defaultRowHeight="12.75" x14ac:dyDescent="0.2"/>
  <sheetData>
    <row r="1" spans="1:8" ht="15" x14ac:dyDescent="0.2">
      <c r="A1" s="47"/>
      <c r="B1" s="47"/>
      <c r="C1" s="47"/>
      <c r="D1" s="47"/>
      <c r="E1" s="47"/>
      <c r="F1" s="47"/>
      <c r="G1" s="47"/>
      <c r="H1" s="47"/>
    </row>
    <row r="185" spans="18:21" x14ac:dyDescent="0.2">
      <c r="R185" s="45"/>
      <c r="S185" s="45"/>
      <c r="T185" s="45"/>
      <c r="U185" s="45"/>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MSRP_spreadsheet</vt:lpstr>
      <vt:lpstr>Supporting_Calculations</vt:lpstr>
      <vt:lpstr>Reciepts-Documentation</vt:lpstr>
      <vt:lpstr>MSRP_spreadsheet!Print_Titles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Shaun</dc:creator>
  <cp:lastModifiedBy>Savage, Dillon</cp:lastModifiedBy>
  <cp:lastPrinted>2008-01-25T00:54:40Z</cp:lastPrinted>
  <dcterms:created xsi:type="dcterms:W3CDTF">2007-09-19T17:02:49Z</dcterms:created>
  <dcterms:modified xsi:type="dcterms:W3CDTF">2015-02-16T23:53:15Z</dcterms:modified>
</cp:coreProperties>
</file>