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9630" yWindow="-30" windowWidth="15195" windowHeight="11460"/>
  </bookViews>
  <sheets>
    <sheet name="MSRP_spreadsheet" sheetId="1" r:id="rId1"/>
    <sheet name="Supporting_Calculations" sheetId="4" r:id="rId2"/>
    <sheet name="Reciepts - Documentation" sheetId="3" r:id="rId3"/>
  </sheets>
  <definedNames>
    <definedName name="_xlnm.Print_Titles" localSheetId="0">MSRP_spreadsheet!$1:$1</definedName>
    <definedName name="_xlnm.Print_Titles" localSheetId="1">Supporting_Calculations!$1:$1</definedName>
  </definedNames>
  <calcPr calcId="125725" fullCalcOnLoad="1"/>
</workbook>
</file>

<file path=xl/calcChain.xml><?xml version="1.0" encoding="utf-8"?>
<calcChain xmlns="http://schemas.openxmlformats.org/spreadsheetml/2006/main">
  <c r="E29" i="1"/>
  <c r="D26"/>
  <c r="E76"/>
  <c r="G68" i="4"/>
  <c r="G50"/>
  <c r="G46"/>
  <c r="G45"/>
  <c r="G43"/>
  <c r="G44"/>
  <c r="C20" i="1"/>
  <c r="G20" i="4"/>
  <c r="G24"/>
  <c r="G29"/>
  <c r="G37"/>
  <c r="E47"/>
  <c r="G47"/>
  <c r="D24" i="1"/>
  <c r="E68"/>
  <c r="C68"/>
  <c r="E86"/>
  <c r="C86"/>
  <c r="F86" s="1"/>
  <c r="G86" s="1"/>
  <c r="G86" i="4" s="1"/>
  <c r="C76" i="1"/>
  <c r="F76" s="1"/>
  <c r="G76" s="1"/>
  <c r="G76" i="4" s="1"/>
  <c r="E50" i="1"/>
  <c r="G50"/>
  <c r="E47"/>
  <c r="G47"/>
  <c r="E44"/>
  <c r="G44" s="1"/>
  <c r="E43"/>
  <c r="G43" s="1"/>
  <c r="G139" s="1"/>
  <c r="C43"/>
  <c r="E37"/>
  <c r="C37"/>
  <c r="F37"/>
  <c r="G37"/>
  <c r="C29"/>
  <c r="F29"/>
  <c r="G29"/>
  <c r="G26"/>
  <c r="G26" i="4"/>
  <c r="G24" i="1"/>
  <c r="F20"/>
  <c r="G20"/>
  <c r="E20"/>
  <c r="F68"/>
  <c r="G68" s="1"/>
  <c r="N222" i="3"/>
  <c r="O219"/>
  <c r="W625"/>
  <c r="X625"/>
  <c r="C27" i="1"/>
  <c r="E27"/>
  <c r="G27"/>
  <c r="F27"/>
  <c r="C31"/>
  <c r="D34"/>
  <c r="C33"/>
  <c r="D32"/>
  <c r="F32"/>
  <c r="D33"/>
  <c r="G31"/>
  <c r="E32"/>
  <c r="E34"/>
  <c r="F34"/>
  <c r="D31"/>
  <c r="F33"/>
  <c r="G33"/>
  <c r="F31"/>
  <c r="C34"/>
  <c r="G32"/>
  <c r="E33"/>
  <c r="E31"/>
  <c r="C32"/>
  <c r="G34"/>
  <c r="G38"/>
  <c r="E38"/>
  <c r="D38"/>
  <c r="F38"/>
  <c r="G41"/>
  <c r="C42"/>
  <c r="C39"/>
  <c r="C41"/>
  <c r="E39"/>
  <c r="F41"/>
  <c r="E40"/>
  <c r="C40"/>
  <c r="G40"/>
  <c r="D41"/>
  <c r="F39"/>
  <c r="G39"/>
  <c r="D40"/>
  <c r="D42"/>
  <c r="G42"/>
  <c r="F42"/>
  <c r="D39"/>
  <c r="F40"/>
  <c r="E41"/>
  <c r="F52"/>
  <c r="F61"/>
  <c r="F66"/>
  <c r="F65"/>
  <c r="F57"/>
  <c r="F62"/>
  <c r="F54"/>
  <c r="F53"/>
  <c r="F55"/>
  <c r="F46"/>
  <c r="F58"/>
  <c r="F63"/>
  <c r="F64"/>
  <c r="F60"/>
  <c r="F56"/>
  <c r="D138"/>
  <c r="D137"/>
  <c r="D106"/>
  <c r="D55"/>
  <c r="D70"/>
  <c r="D53"/>
  <c r="D113"/>
  <c r="D71"/>
  <c r="D92"/>
  <c r="D57"/>
  <c r="D64"/>
  <c r="D91"/>
  <c r="D104"/>
  <c r="D115"/>
  <c r="D63"/>
  <c r="D100"/>
  <c r="D116"/>
  <c r="D111"/>
  <c r="D52"/>
  <c r="D98"/>
  <c r="D81"/>
  <c r="D69"/>
  <c r="D107"/>
  <c r="D117"/>
  <c r="D72"/>
  <c r="D77"/>
  <c r="D118"/>
  <c r="D61"/>
  <c r="D124"/>
  <c r="D135"/>
  <c r="D97"/>
  <c r="D93"/>
  <c r="D105"/>
  <c r="D128"/>
  <c r="D65"/>
  <c r="D132"/>
  <c r="D95"/>
  <c r="D83"/>
  <c r="D133"/>
  <c r="D114"/>
  <c r="D109"/>
  <c r="D126"/>
  <c r="D123"/>
  <c r="D125"/>
  <c r="D58"/>
  <c r="D46"/>
  <c r="D110"/>
  <c r="D94"/>
  <c r="D62"/>
  <c r="D120"/>
  <c r="D134"/>
  <c r="D79"/>
  <c r="D127"/>
  <c r="D122"/>
  <c r="D66"/>
  <c r="D90"/>
  <c r="D74"/>
  <c r="D102"/>
  <c r="D54"/>
  <c r="D56"/>
  <c r="D89"/>
  <c r="D108"/>
  <c r="D87"/>
  <c r="D45"/>
  <c r="D136"/>
  <c r="D82"/>
  <c r="D101"/>
  <c r="D60"/>
  <c r="D80"/>
  <c r="D129"/>
  <c r="D78"/>
  <c r="D121"/>
  <c r="D99"/>
  <c r="D131"/>
  <c r="D84"/>
  <c r="D73"/>
  <c r="D85"/>
  <c r="D130"/>
  <c r="D112"/>
  <c r="D139"/>
  <c r="D139" i="4" s="1"/>
  <c r="F138" i="1"/>
  <c r="E138"/>
  <c r="G138"/>
  <c r="C138"/>
  <c r="G136"/>
  <c r="F137"/>
  <c r="G135"/>
  <c r="E137"/>
  <c r="G133"/>
  <c r="C136"/>
  <c r="C134"/>
  <c r="F136"/>
  <c r="E135"/>
  <c r="G132"/>
  <c r="C137"/>
  <c r="G134"/>
  <c r="F134"/>
  <c r="E133"/>
  <c r="E136"/>
  <c r="C132"/>
  <c r="F135"/>
  <c r="F133"/>
  <c r="E134"/>
  <c r="G137"/>
  <c r="C133"/>
  <c r="C135"/>
  <c r="E132"/>
  <c r="F129"/>
  <c r="F107"/>
  <c r="F114"/>
  <c r="F121"/>
  <c r="F125"/>
  <c r="F91"/>
  <c r="F105"/>
  <c r="F100"/>
  <c r="F95"/>
  <c r="F87"/>
  <c r="F109"/>
  <c r="F124"/>
  <c r="F104"/>
  <c r="F92"/>
  <c r="F102"/>
  <c r="F127"/>
  <c r="F118"/>
  <c r="F120"/>
  <c r="F99"/>
  <c r="F115"/>
  <c r="F94"/>
  <c r="F111"/>
  <c r="F117"/>
  <c r="F116"/>
  <c r="F97"/>
  <c r="F108"/>
  <c r="F126"/>
  <c r="F123"/>
  <c r="F98"/>
  <c r="F113"/>
  <c r="F112"/>
  <c r="F130"/>
  <c r="F122"/>
  <c r="F89"/>
  <c r="F101"/>
  <c r="F90"/>
  <c r="F106"/>
  <c r="F110"/>
  <c r="F93"/>
  <c r="F128"/>
  <c r="C87"/>
  <c r="C114"/>
  <c r="C110"/>
  <c r="C127"/>
  <c r="C120"/>
  <c r="C113"/>
  <c r="C95"/>
  <c r="C118"/>
  <c r="C126"/>
  <c r="C109"/>
  <c r="C104"/>
  <c r="C124"/>
  <c r="C93"/>
  <c r="C108"/>
  <c r="C92"/>
  <c r="C100"/>
  <c r="C106"/>
  <c r="C122"/>
  <c r="C101"/>
  <c r="C102"/>
  <c r="C130"/>
  <c r="C128"/>
  <c r="C121"/>
  <c r="C90"/>
  <c r="C97"/>
  <c r="C123"/>
  <c r="C125"/>
  <c r="C94"/>
  <c r="C105"/>
  <c r="C115"/>
  <c r="C112"/>
  <c r="C99"/>
  <c r="C111"/>
  <c r="C98"/>
  <c r="C107"/>
  <c r="C91"/>
  <c r="C117"/>
  <c r="C89"/>
  <c r="C129"/>
  <c r="C131"/>
  <c r="C116"/>
  <c r="E87"/>
  <c r="E101"/>
  <c r="E126"/>
  <c r="E99"/>
  <c r="E111"/>
  <c r="E110"/>
  <c r="E106"/>
  <c r="E100"/>
  <c r="E113"/>
  <c r="E90"/>
  <c r="E122"/>
  <c r="E129"/>
  <c r="E104"/>
  <c r="E123"/>
  <c r="E105"/>
  <c r="E112"/>
  <c r="E127"/>
  <c r="E115"/>
  <c r="E108"/>
  <c r="E120"/>
  <c r="E118"/>
  <c r="E121"/>
  <c r="E109"/>
  <c r="E117"/>
  <c r="E95"/>
  <c r="E128"/>
  <c r="E92"/>
  <c r="E94"/>
  <c r="E98"/>
  <c r="E107"/>
  <c r="E116"/>
  <c r="E125"/>
  <c r="E97"/>
  <c r="E102"/>
  <c r="E114"/>
  <c r="E89"/>
  <c r="E91"/>
  <c r="E130"/>
  <c r="E93"/>
  <c r="E124"/>
  <c r="G130"/>
  <c r="G87"/>
  <c r="G116"/>
  <c r="G121"/>
  <c r="G109"/>
  <c r="G123"/>
  <c r="G108"/>
  <c r="G124"/>
  <c r="G113"/>
  <c r="G99"/>
  <c r="G97"/>
  <c r="G118"/>
  <c r="G90"/>
  <c r="G93"/>
  <c r="G89"/>
  <c r="G98"/>
  <c r="G128"/>
  <c r="G102"/>
  <c r="G117"/>
  <c r="G107"/>
  <c r="G94"/>
  <c r="G106"/>
  <c r="G125"/>
  <c r="G112"/>
  <c r="G101"/>
  <c r="G105"/>
  <c r="G111"/>
  <c r="G92"/>
  <c r="G95"/>
  <c r="G129"/>
  <c r="G110"/>
  <c r="G104"/>
  <c r="G120"/>
  <c r="G114"/>
  <c r="G100"/>
  <c r="G126"/>
  <c r="G122"/>
  <c r="G127"/>
  <c r="G91"/>
  <c r="G115"/>
  <c r="E85"/>
  <c r="E77"/>
  <c r="G83"/>
  <c r="E81"/>
  <c r="F79"/>
  <c r="G84"/>
  <c r="F85"/>
  <c r="G79"/>
  <c r="G80"/>
  <c r="G85"/>
  <c r="E78"/>
  <c r="F78"/>
  <c r="G78"/>
  <c r="F80"/>
  <c r="F77"/>
  <c r="E79"/>
  <c r="F84"/>
  <c r="F81"/>
  <c r="G81"/>
  <c r="G82"/>
  <c r="F82"/>
  <c r="F83"/>
  <c r="E80"/>
  <c r="E82"/>
  <c r="G77"/>
  <c r="C78"/>
  <c r="C83"/>
  <c r="C85"/>
  <c r="C82"/>
  <c r="C81"/>
  <c r="C80"/>
  <c r="C79"/>
  <c r="C84"/>
  <c r="G73"/>
  <c r="E71"/>
  <c r="E70"/>
  <c r="F69"/>
  <c r="F72"/>
  <c r="E69"/>
  <c r="F70"/>
  <c r="F73"/>
  <c r="G72"/>
  <c r="E74"/>
  <c r="E72"/>
  <c r="F74"/>
  <c r="F71"/>
  <c r="F139" s="1"/>
  <c r="F139" i="4" s="1"/>
  <c r="G69" i="1"/>
  <c r="E73"/>
  <c r="G74"/>
  <c r="G71"/>
  <c r="G70"/>
  <c r="C73"/>
  <c r="C70"/>
  <c r="C72"/>
  <c r="C69"/>
  <c r="C71"/>
  <c r="C74"/>
  <c r="C54"/>
  <c r="C53"/>
  <c r="C57"/>
  <c r="C46"/>
  <c r="C58"/>
  <c r="C61"/>
  <c r="C63"/>
  <c r="C52"/>
  <c r="C55"/>
  <c r="C45"/>
  <c r="C139"/>
  <c r="C139" i="4" s="1"/>
  <c r="C56" i="1"/>
  <c r="C64"/>
  <c r="C65"/>
  <c r="C62"/>
  <c r="C66"/>
  <c r="C60"/>
  <c r="E64"/>
  <c r="E58"/>
  <c r="E57"/>
  <c r="E60"/>
  <c r="E52"/>
  <c r="E54"/>
  <c r="E56"/>
  <c r="E62"/>
  <c r="E61"/>
  <c r="E65"/>
  <c r="E53"/>
  <c r="E55"/>
  <c r="E66"/>
  <c r="E63"/>
  <c r="G65"/>
  <c r="G60"/>
  <c r="G63"/>
  <c r="G64"/>
  <c r="G57"/>
  <c r="G54"/>
  <c r="G62"/>
  <c r="G66"/>
  <c r="G58"/>
  <c r="G55"/>
  <c r="G52"/>
  <c r="G56"/>
  <c r="G53"/>
  <c r="G61"/>
  <c r="G45"/>
  <c r="G46"/>
  <c r="E139"/>
  <c r="E139" i="4" s="1"/>
  <c r="E45" i="1"/>
  <c r="E46"/>
  <c r="C141" l="1"/>
  <c r="C141" i="4" s="1"/>
  <c r="G139"/>
</calcChain>
</file>

<file path=xl/sharedStrings.xml><?xml version="1.0" encoding="utf-8"?>
<sst xmlns="http://schemas.openxmlformats.org/spreadsheetml/2006/main" count="583" uniqueCount="202">
  <si>
    <t>Exhaust System</t>
  </si>
  <si>
    <t>Front Suspension</t>
  </si>
  <si>
    <t>Rear Suspension</t>
  </si>
  <si>
    <t>muffler</t>
  </si>
  <si>
    <t>Drivetrain</t>
  </si>
  <si>
    <t>track</t>
  </si>
  <si>
    <t>studs</t>
  </si>
  <si>
    <t>Air Management/Intake System</t>
  </si>
  <si>
    <t>Cooling System</t>
  </si>
  <si>
    <t>air pump plumbing</t>
  </si>
  <si>
    <t>jackshaft</t>
  </si>
  <si>
    <t>chaincase/gear box</t>
  </si>
  <si>
    <t>drive clutch</t>
  </si>
  <si>
    <t>driven clutch</t>
  </si>
  <si>
    <t>drive belt</t>
  </si>
  <si>
    <t>3-way exhaust catalyst</t>
  </si>
  <si>
    <t>diesel particulate filter</t>
  </si>
  <si>
    <t>oxidation catalyst</t>
  </si>
  <si>
    <t>secondary air pump</t>
  </si>
  <si>
    <t>skis</t>
  </si>
  <si>
    <t>shocks</t>
  </si>
  <si>
    <t>springs</t>
  </si>
  <si>
    <t>trailing arms/A-arms</t>
  </si>
  <si>
    <t>wheels</t>
  </si>
  <si>
    <t>hyfax/sliders</t>
  </si>
  <si>
    <t>mount points</t>
  </si>
  <si>
    <t>Noise/Vibration/Harshness</t>
  </si>
  <si>
    <t>radiator</t>
  </si>
  <si>
    <t>internal parts coating</t>
  </si>
  <si>
    <t>Chassis</t>
  </si>
  <si>
    <t>seat</t>
  </si>
  <si>
    <t>hood</t>
  </si>
  <si>
    <t>windshield</t>
  </si>
  <si>
    <t>skirting</t>
  </si>
  <si>
    <t>hood lining</t>
  </si>
  <si>
    <t>tunnel lining</t>
  </si>
  <si>
    <t>electric motor</t>
  </si>
  <si>
    <t>pistons/rings/connecting rods</t>
  </si>
  <si>
    <t>Fuel Management</t>
  </si>
  <si>
    <t>supercharger</t>
  </si>
  <si>
    <t>air box/air filter</t>
  </si>
  <si>
    <t>pipes/tubes</t>
  </si>
  <si>
    <t>heat management</t>
  </si>
  <si>
    <t>fan</t>
  </si>
  <si>
    <t>heat exchanger</t>
  </si>
  <si>
    <t>thermostat</t>
  </si>
  <si>
    <t>fuel tank</t>
  </si>
  <si>
    <t>battery(s)</t>
  </si>
  <si>
    <t>battery box</t>
  </si>
  <si>
    <t>hand guards</t>
  </si>
  <si>
    <t>throttle</t>
  </si>
  <si>
    <t>brake system</t>
  </si>
  <si>
    <t>Engine/Motor</t>
  </si>
  <si>
    <t>Electrical</t>
  </si>
  <si>
    <t>switches</t>
  </si>
  <si>
    <t>connectors</t>
  </si>
  <si>
    <t>fuses</t>
  </si>
  <si>
    <t>wire/cable</t>
  </si>
  <si>
    <t>lighting</t>
  </si>
  <si>
    <t>spark-ignition/compression-ignition</t>
  </si>
  <si>
    <t>Description/Details</t>
  </si>
  <si>
    <t>tow hitch/rack</t>
  </si>
  <si>
    <t>12 VDC outlet</t>
  </si>
  <si>
    <t>handle bar hooks</t>
  </si>
  <si>
    <t>mirrors</t>
  </si>
  <si>
    <t>tachometer</t>
  </si>
  <si>
    <t>electric start</t>
  </si>
  <si>
    <t>boost bottle</t>
  </si>
  <si>
    <t>driveshaft/drive sprockets</t>
  </si>
  <si>
    <t>fiberglass packing</t>
  </si>
  <si>
    <t>handlebars/hooks/risers</t>
  </si>
  <si>
    <t>heated grips</t>
  </si>
  <si>
    <t>fuel line</t>
  </si>
  <si>
    <t>fuel filter</t>
  </si>
  <si>
    <t>fuel pressure regulator</t>
  </si>
  <si>
    <t>fuel pump</t>
  </si>
  <si>
    <t>carburetor</t>
  </si>
  <si>
    <t>throttle body</t>
  </si>
  <si>
    <t>fuel injector (PFI, SDI, DI)</t>
  </si>
  <si>
    <t>rotary valve</t>
  </si>
  <si>
    <t>reed valve</t>
  </si>
  <si>
    <t>intercooler</t>
  </si>
  <si>
    <t>steering components</t>
  </si>
  <si>
    <t>clutch adaptor</t>
  </si>
  <si>
    <t>cvt guarding/cover</t>
  </si>
  <si>
    <t>coolant pump</t>
  </si>
  <si>
    <t>fabrication</t>
  </si>
  <si>
    <t>reverse</t>
  </si>
  <si>
    <t>bulkhead modification</t>
  </si>
  <si>
    <t>tunnel modification</t>
  </si>
  <si>
    <t>motor mount</t>
  </si>
  <si>
    <t>motor charger</t>
  </si>
  <si>
    <t>contactor</t>
  </si>
  <si>
    <t>motor controller</t>
  </si>
  <si>
    <t>injector controller</t>
  </si>
  <si>
    <t>boost controller</t>
  </si>
  <si>
    <t>exhaust gas temperature (EGT) sensor</t>
  </si>
  <si>
    <t>general sensor(s)</t>
  </si>
  <si>
    <t>Component</t>
  </si>
  <si>
    <t>Mfg. quote + 50%</t>
  </si>
  <si>
    <t>Whls. + 50%</t>
  </si>
  <si>
    <t>auxiliary energy sources</t>
  </si>
  <si>
    <t>Notes:</t>
  </si>
  <si>
    <t>1. Add additional rows under appropriate heading to include non-listed components/modifications</t>
  </si>
  <si>
    <t>Per Item MSRP</t>
  </si>
  <si>
    <t>Factory options utilized on competition sled</t>
  </si>
  <si>
    <t>engine calibration software</t>
  </si>
  <si>
    <t>engine calibration hardware</t>
  </si>
  <si>
    <r>
      <t xml:space="preserve">2. </t>
    </r>
    <r>
      <rPr>
        <b/>
        <sz val="8"/>
        <rFont val="Arial"/>
        <family val="2"/>
      </rPr>
      <t>Component MSRP based on Manufacturing Quote + 50%:</t>
    </r>
    <r>
      <rPr>
        <sz val="8"/>
        <rFont val="Arial"/>
        <family val="2"/>
      </rPr>
      <t xml:space="preserve"> Quote for 5,000 units = $500,000, per item MSRP would equal $500,000 / 5,000 x 1.5 = $150.00/ea</t>
    </r>
  </si>
  <si>
    <r>
      <t xml:space="preserve">3. </t>
    </r>
    <r>
      <rPr>
        <b/>
        <sz val="8"/>
        <rFont val="Arial"/>
        <family val="2"/>
      </rPr>
      <t>Component MSRP based on Wholesale Price + 50%:</t>
    </r>
    <r>
      <rPr>
        <sz val="8"/>
        <rFont val="Arial"/>
        <family val="2"/>
      </rPr>
      <t xml:space="preserve"> quote for wholesale is $245, per item MSRP would equal $245 x 1.5 = $367.50</t>
    </r>
  </si>
  <si>
    <t>6. Diesel, hybrid electric, and full electric base sled MSRP: reduce chassis cost by 40% i.e., complete base snowmobile with factory engine is $8,000, base MSRP would equal $8,000 x 0.6 = $4800</t>
  </si>
  <si>
    <t>head</t>
  </si>
  <si>
    <t>cylinder</t>
  </si>
  <si>
    <t>turbocharger/supercharger plumbing</t>
  </si>
  <si>
    <t>Total</t>
  </si>
  <si>
    <t>Subtotals:</t>
  </si>
  <si>
    <t>other</t>
  </si>
  <si>
    <t>Sled MSRP or Highest Value of modified components</t>
  </si>
  <si>
    <t>pulley</t>
  </si>
  <si>
    <t>belts</t>
  </si>
  <si>
    <t>Retail cost of added component</t>
  </si>
  <si>
    <t>Retail of most expensive part +50% for substituted component</t>
  </si>
  <si>
    <r>
      <t xml:space="preserve">4. </t>
    </r>
    <r>
      <rPr>
        <b/>
        <sz val="8"/>
        <rFont val="Arial"/>
        <family val="2"/>
      </rPr>
      <t>Component MSRP based on Retail Price for components that are added to sled.</t>
    </r>
  </si>
  <si>
    <r>
      <t xml:space="preserve">5. </t>
    </r>
    <r>
      <rPr>
        <b/>
        <sz val="8"/>
        <rFont val="Arial"/>
        <family val="2"/>
      </rPr>
      <t>For substituted components, MSRP based on (higher retail price + 50%) - mfg MSRP:</t>
    </r>
    <r>
      <rPr>
        <sz val="8"/>
        <rFont val="Arial"/>
        <family val="2"/>
      </rPr>
      <t xml:space="preserve"> Example, if mfg skis are $400 and aftermarket skis are $325, cost of substitution is ($400*1.5) - $400=$200 to reflect increased customer value.</t>
    </r>
  </si>
  <si>
    <t>N/A</t>
  </si>
  <si>
    <t>stock</t>
  </si>
  <si>
    <t>Modified air box</t>
  </si>
  <si>
    <t>Stock</t>
  </si>
  <si>
    <t>Engine to muffler piping and heat shield</t>
  </si>
  <si>
    <t>10'' rear wheel system</t>
  </si>
  <si>
    <t>Front grid</t>
  </si>
  <si>
    <t>2017 model year base sled</t>
  </si>
  <si>
    <t>Tow Hitch/Rack</t>
  </si>
  <si>
    <t>Drilled head for injector</t>
  </si>
  <si>
    <t>Air box</t>
  </si>
  <si>
    <t>Heavy duty tow hitch included with sled</t>
  </si>
  <si>
    <t>Wheel</t>
  </si>
  <si>
    <t>ripsaw II</t>
  </si>
  <si>
    <t>Stainless line</t>
  </si>
  <si>
    <t>other fuel pressure regulator</t>
  </si>
  <si>
    <t>USD</t>
  </si>
  <si>
    <t>Similar</t>
  </si>
  <si>
    <t>Flex fuel</t>
  </si>
  <si>
    <t xml:space="preserve">Flex fuel </t>
  </si>
  <si>
    <t>High pressure</t>
  </si>
  <si>
    <t>Catalyst</t>
  </si>
  <si>
    <t>Track</t>
  </si>
  <si>
    <t>Custom adapter harness</t>
  </si>
  <si>
    <t>(engine calibration software)</t>
  </si>
  <si>
    <t>(research, not for production)</t>
  </si>
  <si>
    <t>O2</t>
  </si>
  <si>
    <t>O2 sensor</t>
  </si>
  <si>
    <t>Vw fuel High pressure pump</t>
  </si>
  <si>
    <t>125+125</t>
  </si>
  <si>
    <t>Cam+Pump support</t>
  </si>
  <si>
    <t>Vw injector high pressure</t>
  </si>
  <si>
    <t xml:space="preserve">Drive sprocket </t>
  </si>
  <si>
    <t>Ripsaw II will be included in production version</t>
  </si>
  <si>
    <t>for 25</t>
  </si>
  <si>
    <t>similar</t>
  </si>
  <si>
    <t>custom</t>
  </si>
  <si>
    <t>submission is for 4 and we have 2</t>
  </si>
  <si>
    <t>INCLUDE IN BASE PRICE</t>
  </si>
  <si>
    <t>Other</t>
  </si>
  <si>
    <t>Head shim</t>
  </si>
  <si>
    <t>Turbocharger</t>
  </si>
  <si>
    <t>Garrett Mgt1238Z</t>
  </si>
  <si>
    <t>Turbocharger/supercharger plumbing</t>
  </si>
  <si>
    <t>Air intake circuit</t>
  </si>
  <si>
    <t>Intercooler</t>
  </si>
  <si>
    <t>Inlet and outlet flange for turbo</t>
  </si>
  <si>
    <t>Fuel injector</t>
  </si>
  <si>
    <t>1200cc engine injectors</t>
  </si>
  <si>
    <t>Muffler</t>
  </si>
  <si>
    <t>Pipes/tubes</t>
  </si>
  <si>
    <t>1200 cc injectors will be included in production model</t>
  </si>
  <si>
    <t>2018 Ski-doo MX Z Sport ACE 600 (US price)</t>
  </si>
  <si>
    <t>2018 model year base sled</t>
  </si>
  <si>
    <t>4,80*exchange rate</t>
  </si>
  <si>
    <t>204,99*2*exchange rate</t>
  </si>
  <si>
    <t>158,36*exchange rate</t>
  </si>
  <si>
    <t>154,99*exchange rate</t>
  </si>
  <si>
    <t>619,99/2*exchange rate</t>
  </si>
  <si>
    <t>(325,02*1,5)-325,02</t>
  </si>
  <si>
    <t>194,99*exchange rate</t>
  </si>
  <si>
    <t>(154,58*1,5)-154,58</t>
  </si>
  <si>
    <t>(125,54*1,5)-125,54</t>
  </si>
  <si>
    <t>12,99*exchange rate</t>
  </si>
  <si>
    <t>(7,50+13,36+32)*exchange rate</t>
  </si>
  <si>
    <t>(10,25+8,75+13,20+7,50+89)*exchange rate*1,5</t>
  </si>
  <si>
    <t>96+114+((9,99+22,2)*exchange rate)</t>
  </si>
  <si>
    <t>200*exchange rate</t>
  </si>
  <si>
    <t>195,96*exchange rate</t>
  </si>
  <si>
    <t>((200*1,5)-200) * exchange rate</t>
  </si>
  <si>
    <t>1129*exchange rate</t>
  </si>
  <si>
    <t>974*exchange rate</t>
  </si>
  <si>
    <t>(895,03*1,5)-895,03</t>
  </si>
  <si>
    <t>399,99*exchange rate</t>
  </si>
  <si>
    <t>(17*2+14*3)*exchange rate</t>
  </si>
  <si>
    <t>(317,10*1,5)-317,10</t>
  </si>
  <si>
    <t>(688,919/2)</t>
  </si>
  <si>
    <t>(4,96+4,96+6,9987+13,05)</t>
  </si>
</sst>
</file>

<file path=xl/styles.xml><?xml version="1.0" encoding="utf-8"?>
<styleSheet xmlns="http://schemas.openxmlformats.org/spreadsheetml/2006/main">
  <numFmts count="4">
    <numFmt numFmtId="43" formatCode="_(* #,##0.00_);_(* \(#,##0.00\);_(* &quot;-&quot;??_);_(@_)"/>
    <numFmt numFmtId="170" formatCode="_ * #,##0.00_)\ &quot;$&quot;_ ;_ * \(#,##0.00\)\ &quot;$&quot;_ ;_ * &quot;-&quot;??_)\ &quot;$&quot;_ ;_ @_ "/>
    <numFmt numFmtId="172" formatCode="&quot;$&quot;#,##0.00"/>
    <numFmt numFmtId="173" formatCode="#,##0.00\ &quot;$&quot;"/>
  </numFmts>
  <fonts count="1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b/>
      <sz val="12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70" fontId="9" fillId="0" borderId="0" applyFont="0" applyFill="0" applyBorder="0" applyAlignment="0" applyProtection="0"/>
  </cellStyleXfs>
  <cellXfs count="86">
    <xf numFmtId="0" fontId="0" fillId="0" borderId="0" xfId="0"/>
    <xf numFmtId="0" fontId="0" fillId="0" borderId="1" xfId="0" applyBorder="1"/>
    <xf numFmtId="0" fontId="5" fillId="0" borderId="0" xfId="0" applyFont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3" fillId="0" borderId="1" xfId="0" applyFont="1" applyBorder="1" applyAlignment="1">
      <alignment vertical="center"/>
    </xf>
    <xf numFmtId="0" fontId="0" fillId="0" borderId="1" xfId="1" applyNumberFormat="1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Fill="1" applyBorder="1" applyAlignment="1">
      <alignment vertical="center"/>
    </xf>
    <xf numFmtId="0" fontId="2" fillId="0" borderId="0" xfId="0" applyFont="1" applyAlignment="1">
      <alignment horizontal="center"/>
    </xf>
    <xf numFmtId="0" fontId="2" fillId="3" borderId="1" xfId="0" applyFont="1" applyFill="1" applyBorder="1" applyAlignment="1">
      <alignment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vertical="center"/>
    </xf>
    <xf numFmtId="0" fontId="8" fillId="4" borderId="1" xfId="0" applyFont="1" applyFill="1" applyBorder="1" applyAlignment="1">
      <alignment horizontal="center" vertical="center" wrapText="1"/>
    </xf>
    <xf numFmtId="4" fontId="8" fillId="4" borderId="1" xfId="0" applyNumberFormat="1" applyFont="1" applyFill="1" applyBorder="1" applyAlignment="1">
      <alignment horizontal="center" vertical="center"/>
    </xf>
    <xf numFmtId="172" fontId="8" fillId="4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wrapText="1"/>
    </xf>
    <xf numFmtId="0" fontId="0" fillId="5" borderId="4" xfId="0" applyFill="1" applyBorder="1"/>
    <xf numFmtId="0" fontId="1" fillId="0" borderId="0" xfId="0" applyFont="1"/>
    <xf numFmtId="0" fontId="0" fillId="4" borderId="5" xfId="0" applyFill="1" applyBorder="1" applyAlignment="1">
      <alignment horizontal="left"/>
    </xf>
    <xf numFmtId="0" fontId="0" fillId="4" borderId="6" xfId="0" applyFill="1" applyBorder="1" applyAlignment="1">
      <alignment horizontal="left"/>
    </xf>
    <xf numFmtId="0" fontId="3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  <xf numFmtId="0" fontId="8" fillId="6" borderId="1" xfId="0" applyFont="1" applyFill="1" applyBorder="1" applyAlignment="1">
      <alignment horizontal="center" vertical="center" wrapText="1"/>
    </xf>
    <xf numFmtId="0" fontId="0" fillId="0" borderId="0" xfId="0" applyFill="1"/>
    <xf numFmtId="170" fontId="3" fillId="0" borderId="1" xfId="2" applyFont="1" applyBorder="1" applyAlignment="1">
      <alignment horizontal="center" vertical="center"/>
    </xf>
    <xf numFmtId="170" fontId="3" fillId="0" borderId="1" xfId="2" applyFont="1" applyFill="1" applyBorder="1" applyAlignment="1">
      <alignment horizontal="center" vertical="center"/>
    </xf>
    <xf numFmtId="170" fontId="1" fillId="0" borderId="1" xfId="2" applyFont="1" applyBorder="1" applyAlignment="1">
      <alignment horizontal="center" vertical="center"/>
    </xf>
    <xf numFmtId="170" fontId="3" fillId="3" borderId="1" xfId="2" applyFont="1" applyFill="1" applyBorder="1" applyAlignment="1">
      <alignment horizontal="center" vertical="center"/>
    </xf>
    <xf numFmtId="170" fontId="2" fillId="0" borderId="0" xfId="2" applyFont="1" applyFill="1" applyAlignment="1">
      <alignment horizontal="center"/>
    </xf>
    <xf numFmtId="170" fontId="1" fillId="0" borderId="7" xfId="2" applyFont="1" applyFill="1" applyBorder="1" applyAlignment="1">
      <alignment horizontal="center" vertical="center"/>
    </xf>
    <xf numFmtId="0" fontId="0" fillId="4" borderId="5" xfId="0" applyFill="1" applyBorder="1" applyAlignment="1"/>
    <xf numFmtId="0" fontId="0" fillId="4" borderId="6" xfId="0" applyFill="1" applyBorder="1" applyAlignment="1"/>
    <xf numFmtId="0" fontId="1" fillId="4" borderId="5" xfId="0" applyFont="1" applyFill="1" applyBorder="1" applyAlignment="1"/>
    <xf numFmtId="0" fontId="1" fillId="4" borderId="5" xfId="0" applyFont="1" applyFill="1" applyBorder="1" applyAlignment="1">
      <alignment vertical="top"/>
    </xf>
    <xf numFmtId="0" fontId="0" fillId="4" borderId="6" xfId="0" applyFill="1" applyBorder="1" applyAlignment="1">
      <alignment vertical="top"/>
    </xf>
    <xf numFmtId="0" fontId="1" fillId="4" borderId="6" xfId="0" applyFont="1" applyFill="1" applyBorder="1" applyAlignment="1"/>
    <xf numFmtId="4" fontId="8" fillId="0" borderId="0" xfId="0" applyNumberFormat="1" applyFont="1" applyBorder="1"/>
    <xf numFmtId="0" fontId="0" fillId="0" borderId="8" xfId="0" applyBorder="1"/>
    <xf numFmtId="0" fontId="0" fillId="0" borderId="0" xfId="0" applyBorder="1"/>
    <xf numFmtId="0" fontId="0" fillId="0" borderId="9" xfId="0" applyBorder="1"/>
    <xf numFmtId="0" fontId="1" fillId="0" borderId="0" xfId="0" applyFont="1" applyBorder="1"/>
    <xf numFmtId="170" fontId="3" fillId="4" borderId="1" xfId="2" applyFont="1" applyFill="1" applyBorder="1" applyAlignment="1">
      <alignment horizontal="center" vertical="center"/>
    </xf>
    <xf numFmtId="170" fontId="2" fillId="0" borderId="0" xfId="2" applyFont="1" applyAlignment="1">
      <alignment horizontal="center"/>
    </xf>
    <xf numFmtId="173" fontId="2" fillId="7" borderId="1" xfId="0" applyNumberFormat="1" applyFont="1" applyFill="1" applyBorder="1" applyAlignment="1">
      <alignment horizontal="center"/>
    </xf>
    <xf numFmtId="0" fontId="1" fillId="0" borderId="10" xfId="0" applyFont="1" applyFill="1" applyBorder="1" applyAlignment="1">
      <alignment horizontal="center" wrapText="1"/>
    </xf>
    <xf numFmtId="170" fontId="3" fillId="0" borderId="1" xfId="0" applyNumberFormat="1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70" fontId="3" fillId="3" borderId="1" xfId="0" applyNumberFormat="1" applyFont="1" applyFill="1" applyBorder="1" applyAlignment="1">
      <alignment horizontal="center" vertical="center"/>
    </xf>
    <xf numFmtId="170" fontId="1" fillId="0" borderId="1" xfId="2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left" vertical="center" indent="2"/>
    </xf>
    <xf numFmtId="0" fontId="8" fillId="0" borderId="1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left" vertical="top"/>
    </xf>
    <xf numFmtId="0" fontId="8" fillId="0" borderId="1" xfId="0" applyFont="1" applyFill="1" applyBorder="1" applyAlignment="1">
      <alignment horizontal="left" vertical="center" indent="2"/>
    </xf>
    <xf numFmtId="170" fontId="3" fillId="0" borderId="1" xfId="0" applyNumberFormat="1" applyFont="1" applyFill="1" applyBorder="1" applyAlignment="1">
      <alignment horizontal="center" vertical="center"/>
    </xf>
    <xf numFmtId="170" fontId="1" fillId="0" borderId="1" xfId="0" applyNumberFormat="1" applyFont="1" applyFill="1" applyBorder="1" applyAlignment="1">
      <alignment horizontal="center" vertical="center"/>
    </xf>
    <xf numFmtId="4" fontId="8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top" wrapText="1"/>
    </xf>
    <xf numFmtId="170" fontId="1" fillId="0" borderId="1" xfId="2" applyFont="1" applyFill="1" applyBorder="1"/>
    <xf numFmtId="170" fontId="0" fillId="0" borderId="1" xfId="2" applyFont="1" applyFill="1" applyBorder="1"/>
    <xf numFmtId="0" fontId="0" fillId="0" borderId="1" xfId="1" applyNumberFormat="1" applyFont="1" applyFill="1" applyBorder="1" applyAlignment="1">
      <alignment horizontal="left" vertical="center"/>
    </xf>
    <xf numFmtId="0" fontId="1" fillId="0" borderId="0" xfId="0" applyFont="1" applyFill="1"/>
    <xf numFmtId="0" fontId="2" fillId="2" borderId="1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4" fillId="0" borderId="10" xfId="0" applyFont="1" applyBorder="1" applyAlignment="1"/>
    <xf numFmtId="0" fontId="0" fillId="0" borderId="0" xfId="0" applyAlignment="1"/>
    <xf numFmtId="0" fontId="0" fillId="0" borderId="11" xfId="0" applyBorder="1" applyAlignment="1"/>
    <xf numFmtId="0" fontId="4" fillId="0" borderId="12" xfId="0" applyFont="1" applyBorder="1" applyAlignment="1"/>
    <xf numFmtId="0" fontId="0" fillId="0" borderId="13" xfId="0" applyBorder="1" applyAlignment="1"/>
    <xf numFmtId="0" fontId="0" fillId="0" borderId="14" xfId="0" applyBorder="1" applyAlignment="1"/>
    <xf numFmtId="0" fontId="4" fillId="0" borderId="15" xfId="0" applyFont="1" applyBorder="1" applyAlignment="1"/>
    <xf numFmtId="0" fontId="0" fillId="0" borderId="16" xfId="0" applyBorder="1" applyAlignment="1"/>
    <xf numFmtId="0" fontId="0" fillId="0" borderId="17" xfId="0" applyBorder="1" applyAlignment="1"/>
    <xf numFmtId="0" fontId="5" fillId="0" borderId="13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10" fillId="4" borderId="5" xfId="0" applyFont="1" applyFill="1" applyBorder="1" applyAlignment="1">
      <alignment horizontal="left" vertical="center" wrapText="1"/>
    </xf>
    <xf numFmtId="0" fontId="10" fillId="4" borderId="6" xfId="0" applyFont="1" applyFill="1" applyBorder="1" applyAlignment="1">
      <alignment horizontal="left" vertical="center" wrapText="1"/>
    </xf>
    <xf numFmtId="0" fontId="10" fillId="4" borderId="18" xfId="0" applyFont="1" applyFill="1" applyBorder="1" applyAlignment="1">
      <alignment horizontal="left" vertical="center" wrapText="1"/>
    </xf>
    <xf numFmtId="0" fontId="10" fillId="4" borderId="5" xfId="0" applyFont="1" applyFill="1" applyBorder="1" applyAlignment="1">
      <alignment horizontal="left" vertical="center"/>
    </xf>
    <xf numFmtId="0" fontId="10" fillId="4" borderId="6" xfId="0" applyFont="1" applyFill="1" applyBorder="1" applyAlignment="1">
      <alignment horizontal="left" vertical="center"/>
    </xf>
    <xf numFmtId="0" fontId="10" fillId="4" borderId="18" xfId="0" applyFont="1" applyFill="1" applyBorder="1" applyAlignment="1">
      <alignment horizontal="left" vertical="center"/>
    </xf>
  </cellXfs>
  <cellStyles count="3">
    <cellStyle name="Comma" xfId="1" builtinId="3"/>
    <cellStyle name="Currency" xfId="2" builtinId="4"/>
    <cellStyle name="Normal" xfId="0" builtinId="0"/>
  </cellStyles>
  <dxfs count="2"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fgColor theme="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26" Type="http://schemas.openxmlformats.org/officeDocument/2006/relationships/image" Target="../media/image28.png"/><Relationship Id="rId3" Type="http://schemas.openxmlformats.org/officeDocument/2006/relationships/image" Target="../media/image5.png"/><Relationship Id="rId21" Type="http://schemas.openxmlformats.org/officeDocument/2006/relationships/image" Target="../media/image23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7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0" Type="http://schemas.openxmlformats.org/officeDocument/2006/relationships/image" Target="../media/image22.png"/><Relationship Id="rId29" Type="http://schemas.openxmlformats.org/officeDocument/2006/relationships/image" Target="../media/image31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24" Type="http://schemas.openxmlformats.org/officeDocument/2006/relationships/image" Target="../media/image26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23" Type="http://schemas.openxmlformats.org/officeDocument/2006/relationships/image" Target="../media/image25.png"/><Relationship Id="rId28" Type="http://schemas.openxmlformats.org/officeDocument/2006/relationships/image" Target="../media/image30.pn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4.png"/><Relationship Id="rId27" Type="http://schemas.openxmlformats.org/officeDocument/2006/relationships/image" Target="../media/image29.png"/><Relationship Id="rId30" Type="http://schemas.openxmlformats.org/officeDocument/2006/relationships/image" Target="../media/image3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85725</xdr:colOff>
      <xdr:row>2</xdr:row>
      <xdr:rowOff>19050</xdr:rowOff>
    </xdr:from>
    <xdr:to>
      <xdr:col>14</xdr:col>
      <xdr:colOff>66675</xdr:colOff>
      <xdr:row>5</xdr:row>
      <xdr:rowOff>38100</xdr:rowOff>
    </xdr:to>
    <xdr:pic>
      <xdr:nvPicPr>
        <xdr:cNvPr id="1025" name="Imag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620875" y="523875"/>
          <a:ext cx="43910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13</xdr:col>
      <xdr:colOff>504825</xdr:colOff>
      <xdr:row>2</xdr:row>
      <xdr:rowOff>9525</xdr:rowOff>
    </xdr:to>
    <xdr:pic>
      <xdr:nvPicPr>
        <xdr:cNvPr id="2049" name="Imag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525875" y="171450"/>
          <a:ext cx="44005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28575</xdr:colOff>
      <xdr:row>391</xdr:row>
      <xdr:rowOff>152400</xdr:rowOff>
    </xdr:from>
    <xdr:to>
      <xdr:col>20</xdr:col>
      <xdr:colOff>57150</xdr:colOff>
      <xdr:row>397</xdr:row>
      <xdr:rowOff>76200</xdr:rowOff>
    </xdr:to>
    <xdr:pic>
      <xdr:nvPicPr>
        <xdr:cNvPr id="3073" name="Image 6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72575" y="63846075"/>
          <a:ext cx="30765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95250</xdr:colOff>
      <xdr:row>353</xdr:row>
      <xdr:rowOff>85725</xdr:rowOff>
    </xdr:from>
    <xdr:to>
      <xdr:col>19</xdr:col>
      <xdr:colOff>200025</xdr:colOff>
      <xdr:row>359</xdr:row>
      <xdr:rowOff>0</xdr:rowOff>
    </xdr:to>
    <xdr:pic>
      <xdr:nvPicPr>
        <xdr:cNvPr id="3074" name="Image 5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29650" y="57626250"/>
          <a:ext cx="31527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552450</xdr:colOff>
      <xdr:row>143</xdr:row>
      <xdr:rowOff>142875</xdr:rowOff>
    </xdr:from>
    <xdr:to>
      <xdr:col>20</xdr:col>
      <xdr:colOff>590550</xdr:colOff>
      <xdr:row>150</xdr:row>
      <xdr:rowOff>152400</xdr:rowOff>
    </xdr:to>
    <xdr:pic>
      <xdr:nvPicPr>
        <xdr:cNvPr id="3075" name="Image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086850" y="23622000"/>
          <a:ext cx="36957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123825</xdr:colOff>
      <xdr:row>423</xdr:row>
      <xdr:rowOff>47625</xdr:rowOff>
    </xdr:from>
    <xdr:to>
      <xdr:col>29</xdr:col>
      <xdr:colOff>342900</xdr:colOff>
      <xdr:row>471</xdr:row>
      <xdr:rowOff>47625</xdr:rowOff>
    </xdr:to>
    <xdr:pic>
      <xdr:nvPicPr>
        <xdr:cNvPr id="3076" name="Image 2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315825" y="68941950"/>
          <a:ext cx="5705475" cy="777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26</xdr:col>
      <xdr:colOff>88900</xdr:colOff>
      <xdr:row>470</xdr:row>
      <xdr:rowOff>50800</xdr:rowOff>
    </xdr:from>
    <xdr:to>
      <xdr:col>27</xdr:col>
      <xdr:colOff>304800</xdr:colOff>
      <xdr:row>472</xdr:row>
      <xdr:rowOff>12700</xdr:rowOff>
    </xdr:to>
    <xdr:sp macro="" textlink="">
      <xdr:nvSpPr>
        <xdr:cNvPr id="26" name="Rectangle 25">
          <a:extLst>
            <a:ext uri="{FF2B5EF4-FFF2-40B4-BE49-F238E27FC236}"/>
          </a:extLst>
        </xdr:cNvPr>
        <xdr:cNvSpPr/>
      </xdr:nvSpPr>
      <xdr:spPr>
        <a:xfrm>
          <a:off x="15938500" y="50774600"/>
          <a:ext cx="825500" cy="2921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25</xdr:col>
      <xdr:colOff>571500</xdr:colOff>
      <xdr:row>458</xdr:row>
      <xdr:rowOff>114300</xdr:rowOff>
    </xdr:from>
    <xdr:to>
      <xdr:col>27</xdr:col>
      <xdr:colOff>177800</xdr:colOff>
      <xdr:row>460</xdr:row>
      <xdr:rowOff>76200</xdr:rowOff>
    </xdr:to>
    <xdr:sp macro="" textlink="">
      <xdr:nvSpPr>
        <xdr:cNvPr id="27" name="Rectangle 26">
          <a:extLst>
            <a:ext uri="{FF2B5EF4-FFF2-40B4-BE49-F238E27FC236}"/>
          </a:extLst>
        </xdr:cNvPr>
        <xdr:cNvSpPr/>
      </xdr:nvSpPr>
      <xdr:spPr>
        <a:xfrm>
          <a:off x="15811500" y="48856900"/>
          <a:ext cx="825500" cy="2921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0</xdr:col>
      <xdr:colOff>0</xdr:colOff>
      <xdr:row>477</xdr:row>
      <xdr:rowOff>123825</xdr:rowOff>
    </xdr:from>
    <xdr:to>
      <xdr:col>17</xdr:col>
      <xdr:colOff>9525</xdr:colOff>
      <xdr:row>505</xdr:row>
      <xdr:rowOff>9525</xdr:rowOff>
    </xdr:to>
    <xdr:pic>
      <xdr:nvPicPr>
        <xdr:cNvPr id="3079" name="Image 39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77781150"/>
          <a:ext cx="10372725" cy="441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88900</xdr:colOff>
      <xdr:row>484</xdr:row>
      <xdr:rowOff>76200</xdr:rowOff>
    </xdr:from>
    <xdr:to>
      <xdr:col>11</xdr:col>
      <xdr:colOff>304800</xdr:colOff>
      <xdr:row>486</xdr:row>
      <xdr:rowOff>38100</xdr:rowOff>
    </xdr:to>
    <xdr:sp macro="" textlink="">
      <xdr:nvSpPr>
        <xdr:cNvPr id="41" name="Rectangle 40">
          <a:extLst>
            <a:ext uri="{FF2B5EF4-FFF2-40B4-BE49-F238E27FC236}"/>
          </a:extLst>
        </xdr:cNvPr>
        <xdr:cNvSpPr/>
      </xdr:nvSpPr>
      <xdr:spPr>
        <a:xfrm>
          <a:off x="6184900" y="68783200"/>
          <a:ext cx="825500" cy="2921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533400</xdr:colOff>
      <xdr:row>496</xdr:row>
      <xdr:rowOff>50800</xdr:rowOff>
    </xdr:from>
    <xdr:to>
      <xdr:col>11</xdr:col>
      <xdr:colOff>139700</xdr:colOff>
      <xdr:row>498</xdr:row>
      <xdr:rowOff>12700</xdr:rowOff>
    </xdr:to>
    <xdr:sp macro="" textlink="">
      <xdr:nvSpPr>
        <xdr:cNvPr id="42" name="Rectangle 41">
          <a:extLst>
            <a:ext uri="{FF2B5EF4-FFF2-40B4-BE49-F238E27FC236}"/>
          </a:extLst>
        </xdr:cNvPr>
        <xdr:cNvSpPr/>
      </xdr:nvSpPr>
      <xdr:spPr>
        <a:xfrm>
          <a:off x="6019800" y="70739000"/>
          <a:ext cx="825500" cy="2921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0</xdr:col>
      <xdr:colOff>0</xdr:colOff>
      <xdr:row>509</xdr:row>
      <xdr:rowOff>0</xdr:rowOff>
    </xdr:from>
    <xdr:to>
      <xdr:col>21</xdr:col>
      <xdr:colOff>428625</xdr:colOff>
      <xdr:row>527</xdr:row>
      <xdr:rowOff>28575</xdr:rowOff>
    </xdr:to>
    <xdr:pic>
      <xdr:nvPicPr>
        <xdr:cNvPr id="3082" name="Image 52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82857975"/>
          <a:ext cx="13230225" cy="2943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419100</xdr:colOff>
      <xdr:row>519</xdr:row>
      <xdr:rowOff>38100</xdr:rowOff>
    </xdr:from>
    <xdr:to>
      <xdr:col>2</xdr:col>
      <xdr:colOff>279400</xdr:colOff>
      <xdr:row>520</xdr:row>
      <xdr:rowOff>139700</xdr:rowOff>
    </xdr:to>
    <xdr:sp macro="" textlink="">
      <xdr:nvSpPr>
        <xdr:cNvPr id="54" name="Rectangle 53">
          <a:extLst>
            <a:ext uri="{FF2B5EF4-FFF2-40B4-BE49-F238E27FC236}"/>
          </a:extLst>
        </xdr:cNvPr>
        <xdr:cNvSpPr/>
      </xdr:nvSpPr>
      <xdr:spPr>
        <a:xfrm>
          <a:off x="1028700" y="77685900"/>
          <a:ext cx="469900" cy="2667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0</xdr:col>
      <xdr:colOff>333375</xdr:colOff>
      <xdr:row>568</xdr:row>
      <xdr:rowOff>85725</xdr:rowOff>
    </xdr:from>
    <xdr:to>
      <xdr:col>16</xdr:col>
      <xdr:colOff>400050</xdr:colOff>
      <xdr:row>593</xdr:row>
      <xdr:rowOff>152400</xdr:rowOff>
    </xdr:to>
    <xdr:pic>
      <xdr:nvPicPr>
        <xdr:cNvPr id="3084" name="Image 58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33375" y="92535375"/>
          <a:ext cx="9820275" cy="411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469900</xdr:colOff>
      <xdr:row>581</xdr:row>
      <xdr:rowOff>63500</xdr:rowOff>
    </xdr:from>
    <xdr:to>
      <xdr:col>9</xdr:col>
      <xdr:colOff>469900</xdr:colOff>
      <xdr:row>583</xdr:row>
      <xdr:rowOff>12700</xdr:rowOff>
    </xdr:to>
    <xdr:sp macro="" textlink="">
      <xdr:nvSpPr>
        <xdr:cNvPr id="60" name="Rectangle 59">
          <a:extLst>
            <a:ext uri="{FF2B5EF4-FFF2-40B4-BE49-F238E27FC236}"/>
          </a:extLst>
        </xdr:cNvPr>
        <xdr:cNvSpPr/>
      </xdr:nvSpPr>
      <xdr:spPr>
        <a:xfrm>
          <a:off x="5346700" y="87998300"/>
          <a:ext cx="609600" cy="2794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127000</xdr:colOff>
      <xdr:row>591</xdr:row>
      <xdr:rowOff>88900</xdr:rowOff>
    </xdr:from>
    <xdr:to>
      <xdr:col>10</xdr:col>
      <xdr:colOff>127000</xdr:colOff>
      <xdr:row>593</xdr:row>
      <xdr:rowOff>38100</xdr:rowOff>
    </xdr:to>
    <xdr:sp macro="" textlink="">
      <xdr:nvSpPr>
        <xdr:cNvPr id="61" name="Rectangle 60">
          <a:extLst>
            <a:ext uri="{FF2B5EF4-FFF2-40B4-BE49-F238E27FC236}"/>
          </a:extLst>
        </xdr:cNvPr>
        <xdr:cNvSpPr/>
      </xdr:nvSpPr>
      <xdr:spPr>
        <a:xfrm>
          <a:off x="5613400" y="89674700"/>
          <a:ext cx="609600" cy="2794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17</xdr:col>
      <xdr:colOff>304800</xdr:colOff>
      <xdr:row>533</xdr:row>
      <xdr:rowOff>66675</xdr:rowOff>
    </xdr:from>
    <xdr:to>
      <xdr:col>36</xdr:col>
      <xdr:colOff>600075</xdr:colOff>
      <xdr:row>565</xdr:row>
      <xdr:rowOff>9525</xdr:rowOff>
    </xdr:to>
    <xdr:pic>
      <xdr:nvPicPr>
        <xdr:cNvPr id="3087" name="Image 64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668000" y="86829900"/>
          <a:ext cx="11877675" cy="512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29</xdr:col>
      <xdr:colOff>419100</xdr:colOff>
      <xdr:row>545</xdr:row>
      <xdr:rowOff>25400</xdr:rowOff>
    </xdr:from>
    <xdr:to>
      <xdr:col>31</xdr:col>
      <xdr:colOff>444500</xdr:colOff>
      <xdr:row>547</xdr:row>
      <xdr:rowOff>0</xdr:rowOff>
    </xdr:to>
    <xdr:sp macro="" textlink="">
      <xdr:nvSpPr>
        <xdr:cNvPr id="66" name="Rectangle 65">
          <a:extLst>
            <a:ext uri="{FF2B5EF4-FFF2-40B4-BE49-F238E27FC236}"/>
          </a:extLst>
        </xdr:cNvPr>
        <xdr:cNvSpPr/>
      </xdr:nvSpPr>
      <xdr:spPr>
        <a:xfrm>
          <a:off x="18097500" y="81991200"/>
          <a:ext cx="1244600" cy="3048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0</xdr:col>
      <xdr:colOff>0</xdr:colOff>
      <xdr:row>599</xdr:row>
      <xdr:rowOff>0</xdr:rowOff>
    </xdr:from>
    <xdr:to>
      <xdr:col>9</xdr:col>
      <xdr:colOff>123825</xdr:colOff>
      <xdr:row>625</xdr:row>
      <xdr:rowOff>19050</xdr:rowOff>
    </xdr:to>
    <xdr:pic>
      <xdr:nvPicPr>
        <xdr:cNvPr id="3089" name="Image 66" descr="https://scontent.xx.fbcdn.net/v/t34.0-12/16790438_10202673016141860_648674486_n.png?oh=ebde2c055a955128f5b9c4a3f542ec6b&amp;oe=58A6957E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97488375"/>
          <a:ext cx="5610225" cy="422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393700</xdr:colOff>
      <xdr:row>613</xdr:row>
      <xdr:rowOff>88900</xdr:rowOff>
    </xdr:from>
    <xdr:to>
      <xdr:col>5</xdr:col>
      <xdr:colOff>393700</xdr:colOff>
      <xdr:row>615</xdr:row>
      <xdr:rowOff>38100</xdr:rowOff>
    </xdr:to>
    <xdr:sp macro="" textlink="">
      <xdr:nvSpPr>
        <xdr:cNvPr id="68" name="Rectangle 67">
          <a:extLst>
            <a:ext uri="{FF2B5EF4-FFF2-40B4-BE49-F238E27FC236}"/>
          </a:extLst>
        </xdr:cNvPr>
        <xdr:cNvSpPr/>
      </xdr:nvSpPr>
      <xdr:spPr>
        <a:xfrm>
          <a:off x="2832100" y="93332300"/>
          <a:ext cx="609600" cy="2794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9</xdr:col>
      <xdr:colOff>457200</xdr:colOff>
      <xdr:row>600</xdr:row>
      <xdr:rowOff>0</xdr:rowOff>
    </xdr:from>
    <xdr:to>
      <xdr:col>22</xdr:col>
      <xdr:colOff>285750</xdr:colOff>
      <xdr:row>610</xdr:row>
      <xdr:rowOff>133350</xdr:rowOff>
    </xdr:to>
    <xdr:pic>
      <xdr:nvPicPr>
        <xdr:cNvPr id="3091" name="Image 17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943600" y="97650300"/>
          <a:ext cx="7753350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406400</xdr:colOff>
      <xdr:row>615</xdr:row>
      <xdr:rowOff>12700</xdr:rowOff>
    </xdr:from>
    <xdr:to>
      <xdr:col>5</xdr:col>
      <xdr:colOff>406400</xdr:colOff>
      <xdr:row>616</xdr:row>
      <xdr:rowOff>127000</xdr:rowOff>
    </xdr:to>
    <xdr:sp macro="" textlink="">
      <xdr:nvSpPr>
        <xdr:cNvPr id="70" name="Rectangle 69">
          <a:extLst>
            <a:ext uri="{FF2B5EF4-FFF2-40B4-BE49-F238E27FC236}"/>
          </a:extLst>
        </xdr:cNvPr>
        <xdr:cNvSpPr/>
      </xdr:nvSpPr>
      <xdr:spPr>
        <a:xfrm>
          <a:off x="2844800" y="93586300"/>
          <a:ext cx="609600" cy="2794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15</xdr:col>
      <xdr:colOff>88900</xdr:colOff>
      <xdr:row>605</xdr:row>
      <xdr:rowOff>152400</xdr:rowOff>
    </xdr:from>
    <xdr:to>
      <xdr:col>16</xdr:col>
      <xdr:colOff>88900</xdr:colOff>
      <xdr:row>607</xdr:row>
      <xdr:rowOff>101600</xdr:rowOff>
    </xdr:to>
    <xdr:sp macro="" textlink="">
      <xdr:nvSpPr>
        <xdr:cNvPr id="71" name="Rectangle 70">
          <a:extLst>
            <a:ext uri="{FF2B5EF4-FFF2-40B4-BE49-F238E27FC236}"/>
          </a:extLst>
        </xdr:cNvPr>
        <xdr:cNvSpPr/>
      </xdr:nvSpPr>
      <xdr:spPr>
        <a:xfrm>
          <a:off x="9232900" y="92075000"/>
          <a:ext cx="609600" cy="2794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10</xdr:col>
      <xdr:colOff>533400</xdr:colOff>
      <xdr:row>613</xdr:row>
      <xdr:rowOff>38100</xdr:rowOff>
    </xdr:from>
    <xdr:to>
      <xdr:col>18</xdr:col>
      <xdr:colOff>561975</xdr:colOff>
      <xdr:row>624</xdr:row>
      <xdr:rowOff>38100</xdr:rowOff>
    </xdr:to>
    <xdr:pic>
      <xdr:nvPicPr>
        <xdr:cNvPr id="3094" name="Image 75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629400" y="99793425"/>
          <a:ext cx="4905375" cy="1781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85725</xdr:colOff>
      <xdr:row>614</xdr:row>
      <xdr:rowOff>76200</xdr:rowOff>
    </xdr:from>
    <xdr:to>
      <xdr:col>27</xdr:col>
      <xdr:colOff>295275</xdr:colOff>
      <xdr:row>621</xdr:row>
      <xdr:rowOff>85725</xdr:rowOff>
    </xdr:to>
    <xdr:pic>
      <xdr:nvPicPr>
        <xdr:cNvPr id="3095" name="Image 76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2277725" y="99993450"/>
          <a:ext cx="44767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114300</xdr:colOff>
      <xdr:row>618</xdr:row>
      <xdr:rowOff>139700</xdr:rowOff>
    </xdr:from>
    <xdr:to>
      <xdr:col>16</xdr:col>
      <xdr:colOff>114300</xdr:colOff>
      <xdr:row>620</xdr:row>
      <xdr:rowOff>88900</xdr:rowOff>
    </xdr:to>
    <xdr:sp macro="" textlink="">
      <xdr:nvSpPr>
        <xdr:cNvPr id="78" name="Rectangle 77">
          <a:extLst>
            <a:ext uri="{FF2B5EF4-FFF2-40B4-BE49-F238E27FC236}"/>
          </a:extLst>
        </xdr:cNvPr>
        <xdr:cNvSpPr/>
      </xdr:nvSpPr>
      <xdr:spPr>
        <a:xfrm>
          <a:off x="9258300" y="98005900"/>
          <a:ext cx="609600" cy="2794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23</xdr:col>
      <xdr:colOff>25400</xdr:colOff>
      <xdr:row>623</xdr:row>
      <xdr:rowOff>127000</xdr:rowOff>
    </xdr:from>
    <xdr:to>
      <xdr:col>24</xdr:col>
      <xdr:colOff>25400</xdr:colOff>
      <xdr:row>625</xdr:row>
      <xdr:rowOff>76200</xdr:rowOff>
    </xdr:to>
    <xdr:sp macro="" textlink="">
      <xdr:nvSpPr>
        <xdr:cNvPr id="79" name="Rectangle 78">
          <a:extLst>
            <a:ext uri="{FF2B5EF4-FFF2-40B4-BE49-F238E27FC236}"/>
          </a:extLst>
        </xdr:cNvPr>
        <xdr:cNvSpPr/>
      </xdr:nvSpPr>
      <xdr:spPr>
        <a:xfrm>
          <a:off x="14046200" y="98818700"/>
          <a:ext cx="609600" cy="2794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1</xdr:col>
      <xdr:colOff>28575</xdr:colOff>
      <xdr:row>61</xdr:row>
      <xdr:rowOff>0</xdr:rowOff>
    </xdr:from>
    <xdr:to>
      <xdr:col>13</xdr:col>
      <xdr:colOff>247650</xdr:colOff>
      <xdr:row>115</xdr:row>
      <xdr:rowOff>57150</xdr:rowOff>
    </xdr:to>
    <xdr:pic>
      <xdr:nvPicPr>
        <xdr:cNvPr id="3098" name="Image 3" descr="Capture d’écran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38175" y="10144125"/>
          <a:ext cx="7534275" cy="880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158750</xdr:colOff>
      <xdr:row>74</xdr:row>
      <xdr:rowOff>95250</xdr:rowOff>
    </xdr:from>
    <xdr:to>
      <xdr:col>13</xdr:col>
      <xdr:colOff>127000</xdr:colOff>
      <xdr:row>76</xdr:row>
      <xdr:rowOff>15875</xdr:rowOff>
    </xdr:to>
    <xdr:sp macro="" textlink="">
      <xdr:nvSpPr>
        <xdr:cNvPr id="81" name="Rectangle 80">
          <a:extLst>
            <a:ext uri="{FF2B5EF4-FFF2-40B4-BE49-F238E27FC236}"/>
          </a:extLst>
        </xdr:cNvPr>
        <xdr:cNvSpPr/>
      </xdr:nvSpPr>
      <xdr:spPr>
        <a:xfrm>
          <a:off x="5588000" y="12144375"/>
          <a:ext cx="2381250" cy="23812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4</xdr:col>
      <xdr:colOff>133350</xdr:colOff>
      <xdr:row>117</xdr:row>
      <xdr:rowOff>114300</xdr:rowOff>
    </xdr:from>
    <xdr:to>
      <xdr:col>20</xdr:col>
      <xdr:colOff>190500</xdr:colOff>
      <xdr:row>136</xdr:row>
      <xdr:rowOff>123825</xdr:rowOff>
    </xdr:to>
    <xdr:pic>
      <xdr:nvPicPr>
        <xdr:cNvPr id="3100" name="Picture 172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571750" y="19383375"/>
          <a:ext cx="9810750" cy="3086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675409</xdr:colOff>
      <xdr:row>143</xdr:row>
      <xdr:rowOff>128155</xdr:rowOff>
    </xdr:from>
    <xdr:to>
      <xdr:col>8</xdr:col>
      <xdr:colOff>167986</xdr:colOff>
      <xdr:row>145</xdr:row>
      <xdr:rowOff>102177</xdr:rowOff>
    </xdr:to>
    <xdr:sp macro="" textlink="">
      <xdr:nvSpPr>
        <xdr:cNvPr id="84" name="Rectangle 83">
          <a:extLst>
            <a:ext uri="{FF2B5EF4-FFF2-40B4-BE49-F238E27FC236}"/>
          </a:extLst>
        </xdr:cNvPr>
        <xdr:cNvSpPr/>
      </xdr:nvSpPr>
      <xdr:spPr>
        <a:xfrm>
          <a:off x="3980584" y="20464030"/>
          <a:ext cx="2350077" cy="297872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17</xdr:col>
      <xdr:colOff>14288</xdr:colOff>
      <xdr:row>144</xdr:row>
      <xdr:rowOff>97197</xdr:rowOff>
    </xdr:from>
    <xdr:to>
      <xdr:col>19</xdr:col>
      <xdr:colOff>507207</xdr:colOff>
      <xdr:row>146</xdr:row>
      <xdr:rowOff>140493</xdr:rowOff>
    </xdr:to>
    <xdr:sp macro="" textlink="">
      <xdr:nvSpPr>
        <xdr:cNvPr id="85" name="Rectangle 84">
          <a:extLst>
            <a:ext uri="{FF2B5EF4-FFF2-40B4-BE49-F238E27FC236}"/>
          </a:extLst>
        </xdr:cNvPr>
        <xdr:cNvSpPr/>
      </xdr:nvSpPr>
      <xdr:spPr>
        <a:xfrm>
          <a:off x="10337007" y="24362135"/>
          <a:ext cx="1707356" cy="376671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1</xdr:col>
      <xdr:colOff>476250</xdr:colOff>
      <xdr:row>138</xdr:row>
      <xdr:rowOff>95250</xdr:rowOff>
    </xdr:from>
    <xdr:to>
      <xdr:col>10</xdr:col>
      <xdr:colOff>66675</xdr:colOff>
      <xdr:row>159</xdr:row>
      <xdr:rowOff>66675</xdr:rowOff>
    </xdr:to>
    <xdr:pic>
      <xdr:nvPicPr>
        <xdr:cNvPr id="3103" name="Picture 1799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r="61572"/>
        <a:stretch>
          <a:fillRect/>
        </a:stretch>
      </xdr:blipFill>
      <xdr:spPr bwMode="auto">
        <a:xfrm>
          <a:off x="1085850" y="22764750"/>
          <a:ext cx="5076825" cy="3371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69272</xdr:colOff>
      <xdr:row>131</xdr:row>
      <xdr:rowOff>109104</xdr:rowOff>
    </xdr:from>
    <xdr:to>
      <xdr:col>9</xdr:col>
      <xdr:colOff>647700</xdr:colOff>
      <xdr:row>133</xdr:row>
      <xdr:rowOff>114300</xdr:rowOff>
    </xdr:to>
    <xdr:sp macro="" textlink="">
      <xdr:nvSpPr>
        <xdr:cNvPr id="87" name="Rectangle 86">
          <a:extLst>
            <a:ext uri="{FF2B5EF4-FFF2-40B4-BE49-F238E27FC236}"/>
          </a:extLst>
        </xdr:cNvPr>
        <xdr:cNvSpPr/>
      </xdr:nvSpPr>
      <xdr:spPr>
        <a:xfrm>
          <a:off x="3374447" y="18501879"/>
          <a:ext cx="4150303" cy="329046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</xdr:col>
      <xdr:colOff>66675</xdr:colOff>
      <xdr:row>134</xdr:row>
      <xdr:rowOff>9525</xdr:rowOff>
    </xdr:from>
    <xdr:to>
      <xdr:col>6</xdr:col>
      <xdr:colOff>695325</xdr:colOff>
      <xdr:row>138</xdr:row>
      <xdr:rowOff>152400</xdr:rowOff>
    </xdr:to>
    <xdr:sp macro="" textlink="">
      <xdr:nvSpPr>
        <xdr:cNvPr id="88" name="Flèche gauche 84">
          <a:extLst>
            <a:ext uri="{FF2B5EF4-FFF2-40B4-BE49-F238E27FC236}"/>
          </a:extLst>
        </xdr:cNvPr>
        <xdr:cNvSpPr/>
      </xdr:nvSpPr>
      <xdr:spPr>
        <a:xfrm rot="16200000">
          <a:off x="4719637" y="18969038"/>
          <a:ext cx="790575" cy="6286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fr-CA"/>
        </a:p>
      </xdr:txBody>
    </xdr:sp>
    <xdr:clientData/>
  </xdr:twoCellAnchor>
  <xdr:twoCellAnchor editAs="oneCell">
    <xdr:from>
      <xdr:col>17</xdr:col>
      <xdr:colOff>428625</xdr:colOff>
      <xdr:row>217</xdr:row>
      <xdr:rowOff>47625</xdr:rowOff>
    </xdr:from>
    <xdr:to>
      <xdr:col>36</xdr:col>
      <xdr:colOff>333375</xdr:colOff>
      <xdr:row>243</xdr:row>
      <xdr:rowOff>66675</xdr:rowOff>
    </xdr:to>
    <xdr:pic>
      <xdr:nvPicPr>
        <xdr:cNvPr id="3106" name="Image 3" descr="Capture d’écran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791825" y="35566350"/>
          <a:ext cx="11487150" cy="422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533400</xdr:colOff>
      <xdr:row>186</xdr:row>
      <xdr:rowOff>47625</xdr:rowOff>
    </xdr:from>
    <xdr:to>
      <xdr:col>36</xdr:col>
      <xdr:colOff>581025</xdr:colOff>
      <xdr:row>213</xdr:row>
      <xdr:rowOff>66675</xdr:rowOff>
    </xdr:to>
    <xdr:pic>
      <xdr:nvPicPr>
        <xdr:cNvPr id="3107" name="Image 2" descr="Capture d’écran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896600" y="30546675"/>
          <a:ext cx="11630025" cy="439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185</xdr:row>
      <xdr:rowOff>161925</xdr:rowOff>
    </xdr:from>
    <xdr:to>
      <xdr:col>19</xdr:col>
      <xdr:colOff>28575</xdr:colOff>
      <xdr:row>216</xdr:row>
      <xdr:rowOff>38100</xdr:rowOff>
    </xdr:to>
    <xdr:pic>
      <xdr:nvPicPr>
        <xdr:cNvPr id="3108" name="Image 54" descr="Capture d’écran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30499050"/>
          <a:ext cx="11610975" cy="489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217</xdr:row>
      <xdr:rowOff>0</xdr:rowOff>
    </xdr:from>
    <xdr:to>
      <xdr:col>19</xdr:col>
      <xdr:colOff>152400</xdr:colOff>
      <xdr:row>240</xdr:row>
      <xdr:rowOff>114300</xdr:rowOff>
    </xdr:to>
    <xdr:pic>
      <xdr:nvPicPr>
        <xdr:cNvPr id="3109" name="Image 14" descr="Capture d’écran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42900" y="35518725"/>
          <a:ext cx="11391900" cy="383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523875</xdr:colOff>
      <xdr:row>247</xdr:row>
      <xdr:rowOff>104775</xdr:rowOff>
    </xdr:from>
    <xdr:to>
      <xdr:col>30</xdr:col>
      <xdr:colOff>495300</xdr:colOff>
      <xdr:row>294</xdr:row>
      <xdr:rowOff>9525</xdr:rowOff>
    </xdr:to>
    <xdr:pic>
      <xdr:nvPicPr>
        <xdr:cNvPr id="3110" name="Image 17" descr="Capture d’écran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619875" y="40481250"/>
          <a:ext cx="12163425" cy="7515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361300</xdr:colOff>
      <xdr:row>200</xdr:row>
      <xdr:rowOff>97414</xdr:rowOff>
    </xdr:from>
    <xdr:to>
      <xdr:col>8</xdr:col>
      <xdr:colOff>365846</xdr:colOff>
      <xdr:row>202</xdr:row>
      <xdr:rowOff>62778</xdr:rowOff>
    </xdr:to>
    <xdr:sp macro="" textlink="">
      <xdr:nvSpPr>
        <xdr:cNvPr id="94" name="Rectangle 93">
          <a:extLst>
            <a:ext uri="{FF2B5EF4-FFF2-40B4-BE49-F238E27FC236}"/>
          </a:extLst>
        </xdr:cNvPr>
        <xdr:cNvSpPr/>
      </xdr:nvSpPr>
      <xdr:spPr>
        <a:xfrm>
          <a:off x="4611831" y="33744477"/>
          <a:ext cx="611765" cy="298739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25</xdr:col>
      <xdr:colOff>86590</xdr:colOff>
      <xdr:row>196</xdr:row>
      <xdr:rowOff>156946</xdr:rowOff>
    </xdr:from>
    <xdr:to>
      <xdr:col>26</xdr:col>
      <xdr:colOff>380999</xdr:colOff>
      <xdr:row>198</xdr:row>
      <xdr:rowOff>76851</xdr:rowOff>
    </xdr:to>
    <xdr:sp macro="" textlink="">
      <xdr:nvSpPr>
        <xdr:cNvPr id="95" name="Rectangle 94">
          <a:extLst>
            <a:ext uri="{FF2B5EF4-FFF2-40B4-BE49-F238E27FC236}"/>
          </a:extLst>
        </xdr:cNvPr>
        <xdr:cNvSpPr/>
      </xdr:nvSpPr>
      <xdr:spPr>
        <a:xfrm>
          <a:off x="15267059" y="33137259"/>
          <a:ext cx="901628" cy="25328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596396</xdr:colOff>
      <xdr:row>227</xdr:row>
      <xdr:rowOff>110405</xdr:rowOff>
    </xdr:from>
    <xdr:to>
      <xdr:col>9</xdr:col>
      <xdr:colOff>215395</xdr:colOff>
      <xdr:row>229</xdr:row>
      <xdr:rowOff>93086</xdr:rowOff>
    </xdr:to>
    <xdr:sp macro="" textlink="">
      <xdr:nvSpPr>
        <xdr:cNvPr id="96" name="Rectangle 95">
          <a:extLst>
            <a:ext uri="{FF2B5EF4-FFF2-40B4-BE49-F238E27FC236}"/>
          </a:extLst>
        </xdr:cNvPr>
        <xdr:cNvSpPr/>
      </xdr:nvSpPr>
      <xdr:spPr>
        <a:xfrm>
          <a:off x="4846927" y="38258030"/>
          <a:ext cx="833437" cy="316056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25</xdr:col>
      <xdr:colOff>34637</xdr:colOff>
      <xdr:row>235</xdr:row>
      <xdr:rowOff>1</xdr:rowOff>
    </xdr:from>
    <xdr:to>
      <xdr:col>26</xdr:col>
      <xdr:colOff>113651</xdr:colOff>
      <xdr:row>236</xdr:row>
      <xdr:rowOff>121226</xdr:rowOff>
    </xdr:to>
    <xdr:sp macro="" textlink="">
      <xdr:nvSpPr>
        <xdr:cNvPr id="97" name="Rectangle 96">
          <a:extLst>
            <a:ext uri="{FF2B5EF4-FFF2-40B4-BE49-F238E27FC236}"/>
          </a:extLst>
        </xdr:cNvPr>
        <xdr:cNvSpPr/>
      </xdr:nvSpPr>
      <xdr:spPr>
        <a:xfrm>
          <a:off x="15215106" y="39481126"/>
          <a:ext cx="686233" cy="287913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14</xdr:col>
      <xdr:colOff>535781</xdr:colOff>
      <xdr:row>290</xdr:row>
      <xdr:rowOff>129886</xdr:rowOff>
    </xdr:from>
    <xdr:to>
      <xdr:col>18</xdr:col>
      <xdr:colOff>145039</xdr:colOff>
      <xdr:row>292</xdr:row>
      <xdr:rowOff>112568</xdr:rowOff>
    </xdr:to>
    <xdr:sp macro="" textlink="">
      <xdr:nvSpPr>
        <xdr:cNvPr id="98" name="Rectangle 97">
          <a:extLst>
            <a:ext uri="{FF2B5EF4-FFF2-40B4-BE49-F238E27FC236}"/>
          </a:extLst>
        </xdr:cNvPr>
        <xdr:cNvSpPr/>
      </xdr:nvSpPr>
      <xdr:spPr>
        <a:xfrm>
          <a:off x="9036844" y="48778824"/>
          <a:ext cx="2038133" cy="316057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1</xdr:col>
      <xdr:colOff>0</xdr:colOff>
      <xdr:row>299</xdr:row>
      <xdr:rowOff>0</xdr:rowOff>
    </xdr:from>
    <xdr:to>
      <xdr:col>13</xdr:col>
      <xdr:colOff>419100</xdr:colOff>
      <xdr:row>343</xdr:row>
      <xdr:rowOff>0</xdr:rowOff>
    </xdr:to>
    <xdr:pic>
      <xdr:nvPicPr>
        <xdr:cNvPr id="3116" name="Picture 1873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609600" y="48796575"/>
          <a:ext cx="7734300" cy="7124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345</xdr:row>
      <xdr:rowOff>0</xdr:rowOff>
    </xdr:from>
    <xdr:to>
      <xdr:col>10</xdr:col>
      <xdr:colOff>438150</xdr:colOff>
      <xdr:row>378</xdr:row>
      <xdr:rowOff>9525</xdr:rowOff>
    </xdr:to>
    <xdr:pic>
      <xdr:nvPicPr>
        <xdr:cNvPr id="3117" name="Picture 2035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09600" y="56245125"/>
          <a:ext cx="5924550" cy="5353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380</xdr:row>
      <xdr:rowOff>0</xdr:rowOff>
    </xdr:from>
    <xdr:to>
      <xdr:col>10</xdr:col>
      <xdr:colOff>304800</xdr:colOff>
      <xdr:row>413</xdr:row>
      <xdr:rowOff>123825</xdr:rowOff>
    </xdr:to>
    <xdr:pic>
      <xdr:nvPicPr>
        <xdr:cNvPr id="3118" name="Picture 2036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09600" y="61912500"/>
          <a:ext cx="5791200" cy="54673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619125</xdr:colOff>
      <xdr:row>353</xdr:row>
      <xdr:rowOff>47624</xdr:rowOff>
    </xdr:from>
    <xdr:to>
      <xdr:col>17</xdr:col>
      <xdr:colOff>558798</xdr:colOff>
      <xdr:row>355</xdr:row>
      <xdr:rowOff>121024</xdr:rowOff>
    </xdr:to>
    <xdr:sp macro="" textlink="">
      <xdr:nvSpPr>
        <xdr:cNvPr id="106" name="Rectangle 105">
          <a:extLst>
            <a:ext uri="{FF2B5EF4-FFF2-40B4-BE49-F238E27FC236}"/>
          </a:extLst>
        </xdr:cNvPr>
        <xdr:cNvSpPr/>
      </xdr:nvSpPr>
      <xdr:spPr bwMode="auto">
        <a:xfrm>
          <a:off x="11782425" y="54311549"/>
          <a:ext cx="1368423" cy="39725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642937</xdr:colOff>
      <xdr:row>392</xdr:row>
      <xdr:rowOff>23813</xdr:rowOff>
    </xdr:from>
    <xdr:to>
      <xdr:col>18</xdr:col>
      <xdr:colOff>582610</xdr:colOff>
      <xdr:row>394</xdr:row>
      <xdr:rowOff>97213</xdr:rowOff>
    </xdr:to>
    <xdr:sp macro="" textlink="">
      <xdr:nvSpPr>
        <xdr:cNvPr id="107" name="Rectangle 106">
          <a:extLst>
            <a:ext uri="{FF2B5EF4-FFF2-40B4-BE49-F238E27FC236}"/>
          </a:extLst>
        </xdr:cNvPr>
        <xdr:cNvSpPr/>
      </xdr:nvSpPr>
      <xdr:spPr bwMode="auto">
        <a:xfrm>
          <a:off x="12520612" y="60602813"/>
          <a:ext cx="1368423" cy="39725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295275</xdr:colOff>
      <xdr:row>244</xdr:row>
      <xdr:rowOff>85725</xdr:rowOff>
    </xdr:from>
    <xdr:to>
      <xdr:col>10</xdr:col>
      <xdr:colOff>9525</xdr:colOff>
      <xdr:row>293</xdr:row>
      <xdr:rowOff>104775</xdr:rowOff>
    </xdr:to>
    <xdr:grpSp>
      <xdr:nvGrpSpPr>
        <xdr:cNvPr id="3121" name="Groupe 108"/>
        <xdr:cNvGrpSpPr>
          <a:grpSpLocks/>
        </xdr:cNvGrpSpPr>
      </xdr:nvGrpSpPr>
      <xdr:grpSpPr bwMode="auto">
        <a:xfrm>
          <a:off x="904875" y="39976425"/>
          <a:ext cx="5200650" cy="7953375"/>
          <a:chOff x="1659467" y="63595250"/>
          <a:chExt cx="6191250" cy="7797800"/>
        </a:xfrm>
      </xdr:grpSpPr>
      <xdr:pic>
        <xdr:nvPicPr>
          <xdr:cNvPr id="3131" name="Image 1"/>
          <xdr:cNvPicPr>
            <a:picLocks noChangeAspect="1"/>
          </xdr:cNvPicPr>
        </xdr:nvPicPr>
        <xdr:blipFill>
          <a:blip xmlns:r="http://schemas.openxmlformats.org/officeDocument/2006/relationships" r:embed="rId24" cstate="print"/>
          <a:srcRect/>
          <a:stretch>
            <a:fillRect/>
          </a:stretch>
        </xdr:blipFill>
        <xdr:spPr bwMode="auto">
          <a:xfrm>
            <a:off x="1659467" y="63595250"/>
            <a:ext cx="6191250" cy="77978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0" name="Rectangle 109">
            <a:extLst>
              <a:ext uri="{FF2B5EF4-FFF2-40B4-BE49-F238E27FC236}"/>
            </a:extLst>
          </xdr:cNvPr>
          <xdr:cNvSpPr/>
        </xdr:nvSpPr>
        <xdr:spPr>
          <a:xfrm>
            <a:off x="7317771" y="66228759"/>
            <a:ext cx="408214" cy="158758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 editAs="oneCell">
    <xdr:from>
      <xdr:col>0</xdr:col>
      <xdr:colOff>47625</xdr:colOff>
      <xdr:row>4</xdr:row>
      <xdr:rowOff>95250</xdr:rowOff>
    </xdr:from>
    <xdr:to>
      <xdr:col>14</xdr:col>
      <xdr:colOff>266700</xdr:colOff>
      <xdr:row>38</xdr:row>
      <xdr:rowOff>123825</xdr:rowOff>
    </xdr:to>
    <xdr:pic>
      <xdr:nvPicPr>
        <xdr:cNvPr id="3122" name="Image 10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7625" y="933450"/>
          <a:ext cx="8753475" cy="553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409575</xdr:colOff>
      <xdr:row>5</xdr:row>
      <xdr:rowOff>19050</xdr:rowOff>
    </xdr:from>
    <xdr:to>
      <xdr:col>29</xdr:col>
      <xdr:colOff>9525</xdr:colOff>
      <xdr:row>38</xdr:row>
      <xdr:rowOff>19050</xdr:rowOff>
    </xdr:to>
    <xdr:pic>
      <xdr:nvPicPr>
        <xdr:cNvPr id="3123" name="Image 11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8943975" y="1019175"/>
          <a:ext cx="8743950" cy="534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587375</xdr:colOff>
      <xdr:row>33</xdr:row>
      <xdr:rowOff>127000</xdr:rowOff>
    </xdr:from>
    <xdr:to>
      <xdr:col>28</xdr:col>
      <xdr:colOff>428625</xdr:colOff>
      <xdr:row>36</xdr:row>
      <xdr:rowOff>15876</xdr:rowOff>
    </xdr:to>
    <xdr:sp macro="" textlink="">
      <xdr:nvSpPr>
        <xdr:cNvPr id="13" name="Rectangle 12"/>
        <xdr:cNvSpPr/>
      </xdr:nvSpPr>
      <xdr:spPr>
        <a:xfrm>
          <a:off x="15668625" y="5572125"/>
          <a:ext cx="1651000" cy="365126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0</xdr:col>
      <xdr:colOff>0</xdr:colOff>
      <xdr:row>532</xdr:row>
      <xdr:rowOff>95250</xdr:rowOff>
    </xdr:from>
    <xdr:to>
      <xdr:col>17</xdr:col>
      <xdr:colOff>590550</xdr:colOff>
      <xdr:row>562</xdr:row>
      <xdr:rowOff>95250</xdr:rowOff>
    </xdr:to>
    <xdr:pic>
      <xdr:nvPicPr>
        <xdr:cNvPr id="3125" name="Image 14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86696550"/>
          <a:ext cx="10953750" cy="485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314325</xdr:colOff>
      <xdr:row>310</xdr:row>
      <xdr:rowOff>47625</xdr:rowOff>
    </xdr:from>
    <xdr:to>
      <xdr:col>22</xdr:col>
      <xdr:colOff>285750</xdr:colOff>
      <xdr:row>316</xdr:row>
      <xdr:rowOff>47625</xdr:rowOff>
    </xdr:to>
    <xdr:pic>
      <xdr:nvPicPr>
        <xdr:cNvPr id="3126" name="Image 4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458325" y="50625375"/>
          <a:ext cx="42386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214312</xdr:colOff>
      <xdr:row>309</xdr:row>
      <xdr:rowOff>142875</xdr:rowOff>
    </xdr:from>
    <xdr:to>
      <xdr:col>20</xdr:col>
      <xdr:colOff>428625</xdr:colOff>
      <xdr:row>312</xdr:row>
      <xdr:rowOff>49588</xdr:rowOff>
    </xdr:to>
    <xdr:sp macro="" textlink="">
      <xdr:nvSpPr>
        <xdr:cNvPr id="105" name="Rectangle 104">
          <a:extLst>
            <a:ext uri="{FF2B5EF4-FFF2-40B4-BE49-F238E27FC236}"/>
          </a:extLst>
        </xdr:cNvPr>
        <xdr:cNvSpPr/>
      </xdr:nvSpPr>
      <xdr:spPr bwMode="auto">
        <a:xfrm>
          <a:off x="11144250" y="51958875"/>
          <a:ext cx="1428750" cy="406776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0</xdr:col>
      <xdr:colOff>114300</xdr:colOff>
      <xdr:row>256</xdr:row>
      <xdr:rowOff>95250</xdr:rowOff>
    </xdr:from>
    <xdr:to>
      <xdr:col>15</xdr:col>
      <xdr:colOff>161925</xdr:colOff>
      <xdr:row>283</xdr:row>
      <xdr:rowOff>85725</xdr:rowOff>
    </xdr:to>
    <xdr:pic>
      <xdr:nvPicPr>
        <xdr:cNvPr id="3128" name="Image 68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14300" y="41929050"/>
          <a:ext cx="9191625" cy="436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427</xdr:row>
      <xdr:rowOff>0</xdr:rowOff>
    </xdr:from>
    <xdr:to>
      <xdr:col>16</xdr:col>
      <xdr:colOff>66675</xdr:colOff>
      <xdr:row>455</xdr:row>
      <xdr:rowOff>123825</xdr:rowOff>
    </xdr:to>
    <xdr:pic>
      <xdr:nvPicPr>
        <xdr:cNvPr id="3129" name="Image 7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09600" y="69542025"/>
          <a:ext cx="9210675" cy="465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444499</xdr:colOff>
      <xdr:row>439</xdr:row>
      <xdr:rowOff>76201</xdr:rowOff>
    </xdr:from>
    <xdr:to>
      <xdr:col>15</xdr:col>
      <xdr:colOff>155864</xdr:colOff>
      <xdr:row>441</xdr:row>
      <xdr:rowOff>34637</xdr:rowOff>
    </xdr:to>
    <xdr:sp macro="" textlink="">
      <xdr:nvSpPr>
        <xdr:cNvPr id="24" name="Rectangle 23">
          <a:extLst>
            <a:ext uri="{FF2B5EF4-FFF2-40B4-BE49-F238E27FC236}"/>
          </a:extLst>
        </xdr:cNvPr>
        <xdr:cNvSpPr/>
      </xdr:nvSpPr>
      <xdr:spPr>
        <a:xfrm>
          <a:off x="8324272" y="68985246"/>
          <a:ext cx="923637" cy="270164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52"/>
  <sheetViews>
    <sheetView tabSelected="1" zoomScale="80" zoomScaleNormal="8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11" sqref="H11"/>
    </sheetView>
  </sheetViews>
  <sheetFormatPr defaultColWidth="9.140625" defaultRowHeight="12.75"/>
  <cols>
    <col min="1" max="1" width="38.5703125" customWidth="1"/>
    <col min="2" max="2" width="39.5703125" customWidth="1"/>
    <col min="3" max="4" width="16.7109375" customWidth="1"/>
    <col min="5" max="5" width="40.85546875" customWidth="1"/>
    <col min="6" max="6" width="29.7109375" customWidth="1"/>
    <col min="7" max="7" width="35.85546875" customWidth="1"/>
    <col min="8" max="8" width="11.28515625" bestFit="1" customWidth="1"/>
  </cols>
  <sheetData>
    <row r="1" spans="1:8" ht="13.5" thickBot="1">
      <c r="A1" s="3" t="s">
        <v>98</v>
      </c>
      <c r="B1" s="3" t="s">
        <v>60</v>
      </c>
      <c r="C1" s="67" t="s">
        <v>104</v>
      </c>
      <c r="D1" s="68"/>
      <c r="E1" s="68"/>
      <c r="F1" s="68"/>
      <c r="G1" s="68"/>
    </row>
    <row r="2" spans="1:8" ht="26.25" thickTop="1">
      <c r="A2" s="21"/>
      <c r="B2" s="21"/>
      <c r="C2" s="20" t="s">
        <v>99</v>
      </c>
      <c r="D2" s="20" t="s">
        <v>100</v>
      </c>
      <c r="E2" s="20" t="s">
        <v>120</v>
      </c>
      <c r="F2" s="20" t="s">
        <v>121</v>
      </c>
      <c r="G2" s="20" t="s">
        <v>117</v>
      </c>
      <c r="H2" s="50">
        <v>0.79276000000000002</v>
      </c>
    </row>
    <row r="3" spans="1:8">
      <c r="A3" s="1"/>
      <c r="B3" s="4"/>
      <c r="C3" s="4"/>
      <c r="D3" s="4"/>
      <c r="E3" s="4"/>
      <c r="F3" s="4"/>
      <c r="G3" s="4"/>
    </row>
    <row r="4" spans="1:8">
      <c r="A4" s="15" t="s">
        <v>177</v>
      </c>
      <c r="B4" s="16" t="s">
        <v>176</v>
      </c>
      <c r="C4" s="47"/>
      <c r="D4" s="47"/>
      <c r="E4" s="47"/>
      <c r="F4" s="47"/>
      <c r="G4" s="18">
        <v>9178.98</v>
      </c>
    </row>
    <row r="5" spans="1:8">
      <c r="A5" s="12" t="s">
        <v>105</v>
      </c>
      <c r="B5" s="13"/>
      <c r="C5" s="33"/>
      <c r="D5" s="33"/>
      <c r="E5" s="33"/>
      <c r="F5" s="33"/>
      <c r="G5" s="14"/>
    </row>
    <row r="6" spans="1:8">
      <c r="A6" s="6" t="s">
        <v>61</v>
      </c>
      <c r="B6" s="19" t="s">
        <v>125</v>
      </c>
      <c r="C6" s="30"/>
      <c r="D6" s="30"/>
      <c r="E6" s="30"/>
      <c r="F6" s="31"/>
      <c r="G6" s="52"/>
    </row>
    <row r="7" spans="1:8">
      <c r="A7" s="6" t="s">
        <v>62</v>
      </c>
      <c r="B7" s="19" t="s">
        <v>124</v>
      </c>
      <c r="C7" s="30"/>
      <c r="D7" s="30"/>
      <c r="E7" s="30"/>
      <c r="F7" s="31"/>
      <c r="G7" s="52"/>
    </row>
    <row r="8" spans="1:8">
      <c r="A8" s="6" t="s">
        <v>63</v>
      </c>
      <c r="B8" s="19" t="s">
        <v>124</v>
      </c>
      <c r="C8" s="30"/>
      <c r="D8" s="30"/>
      <c r="E8" s="30"/>
      <c r="F8" s="31"/>
      <c r="G8" s="52"/>
    </row>
    <row r="9" spans="1:8">
      <c r="A9" s="6" t="s">
        <v>64</v>
      </c>
      <c r="B9" s="19" t="s">
        <v>124</v>
      </c>
      <c r="C9" s="30"/>
      <c r="D9" s="30"/>
      <c r="E9" s="30"/>
      <c r="F9" s="31"/>
      <c r="G9" s="52"/>
    </row>
    <row r="10" spans="1:8">
      <c r="A10" s="6" t="s">
        <v>65</v>
      </c>
      <c r="B10" s="19" t="s">
        <v>125</v>
      </c>
      <c r="C10" s="30"/>
      <c r="D10" s="30"/>
      <c r="E10" s="30"/>
      <c r="F10" s="31"/>
      <c r="G10" s="52"/>
    </row>
    <row r="11" spans="1:8">
      <c r="A11" s="6" t="s">
        <v>66</v>
      </c>
      <c r="B11" s="19" t="s">
        <v>125</v>
      </c>
      <c r="C11" s="30"/>
      <c r="D11" s="30"/>
      <c r="E11" s="30"/>
      <c r="F11" s="31"/>
      <c r="G11" s="52"/>
    </row>
    <row r="12" spans="1:8">
      <c r="A12" s="6" t="s">
        <v>87</v>
      </c>
      <c r="B12" s="19" t="s">
        <v>125</v>
      </c>
      <c r="C12" s="30"/>
      <c r="D12" s="30"/>
      <c r="E12" s="30"/>
      <c r="F12" s="31"/>
      <c r="G12" s="52"/>
    </row>
    <row r="13" spans="1:8">
      <c r="A13" s="7" t="s">
        <v>20</v>
      </c>
      <c r="B13" s="19" t="s">
        <v>125</v>
      </c>
      <c r="C13" s="30"/>
      <c r="D13" s="30"/>
      <c r="E13" s="30"/>
      <c r="F13" s="31"/>
      <c r="G13" s="52"/>
    </row>
    <row r="14" spans="1:8">
      <c r="A14" s="7" t="s">
        <v>116</v>
      </c>
      <c r="B14" s="19" t="s">
        <v>124</v>
      </c>
      <c r="C14" s="30"/>
      <c r="D14" s="30"/>
      <c r="E14" s="30"/>
      <c r="F14" s="31"/>
      <c r="G14" s="52"/>
    </row>
    <row r="15" spans="1:8">
      <c r="A15" s="12" t="s">
        <v>52</v>
      </c>
      <c r="B15" s="13"/>
      <c r="C15" s="33"/>
      <c r="D15" s="33"/>
      <c r="E15" s="33"/>
      <c r="F15" s="33"/>
      <c r="G15" s="14"/>
    </row>
    <row r="16" spans="1:8">
      <c r="A16" s="10" t="s">
        <v>59</v>
      </c>
      <c r="B16" s="26" t="s">
        <v>125</v>
      </c>
      <c r="C16" s="31"/>
      <c r="D16" s="31"/>
      <c r="E16" s="31"/>
      <c r="F16" s="31"/>
      <c r="G16" s="52"/>
    </row>
    <row r="17" spans="1:9">
      <c r="A17" s="25" t="s">
        <v>28</v>
      </c>
      <c r="B17" s="26" t="s">
        <v>125</v>
      </c>
      <c r="C17" s="31"/>
      <c r="D17" s="31"/>
      <c r="E17" s="31"/>
      <c r="F17" s="31"/>
      <c r="G17" s="52"/>
    </row>
    <row r="18" spans="1:9">
      <c r="A18" s="25" t="s">
        <v>111</v>
      </c>
      <c r="B18" s="26" t="s">
        <v>141</v>
      </c>
      <c r="C18" s="31"/>
      <c r="D18" s="31"/>
      <c r="E18" s="31"/>
      <c r="F18" s="31"/>
      <c r="G18" s="52"/>
    </row>
    <row r="19" spans="1:9">
      <c r="A19" s="25" t="s">
        <v>112</v>
      </c>
      <c r="B19" s="26" t="s">
        <v>125</v>
      </c>
      <c r="C19" s="31"/>
      <c r="D19" s="31"/>
      <c r="E19" s="31"/>
      <c r="F19" s="31"/>
      <c r="G19" s="52"/>
    </row>
    <row r="20" spans="1:9">
      <c r="A20" s="25" t="s">
        <v>37</v>
      </c>
      <c r="B20" s="26"/>
      <c r="C20" s="54">
        <f>204.99*2*H2</f>
        <v>325.01574480000005</v>
      </c>
      <c r="D20" s="31"/>
      <c r="E20" s="31">
        <f>612.99/2*H2</f>
        <v>242.9769762</v>
      </c>
      <c r="F20" s="31">
        <f>(C20*1.5)-C20</f>
        <v>162.50787240000005</v>
      </c>
      <c r="G20" s="31">
        <f>F20</f>
        <v>162.50787240000005</v>
      </c>
      <c r="I20" s="22"/>
    </row>
    <row r="21" spans="1:9">
      <c r="A21" s="25" t="s">
        <v>36</v>
      </c>
      <c r="B21" s="26" t="s">
        <v>124</v>
      </c>
      <c r="C21" s="31"/>
      <c r="D21" s="31"/>
      <c r="E21" s="31"/>
      <c r="F21" s="31"/>
      <c r="G21" s="31"/>
    </row>
    <row r="22" spans="1:9">
      <c r="A22" s="25" t="s">
        <v>101</v>
      </c>
      <c r="B22" s="26" t="s">
        <v>124</v>
      </c>
      <c r="C22" s="31"/>
      <c r="D22" s="31"/>
      <c r="E22" s="31"/>
      <c r="F22" s="31"/>
      <c r="G22" s="31"/>
    </row>
    <row r="23" spans="1:9">
      <c r="A23" s="10" t="s">
        <v>86</v>
      </c>
      <c r="B23" s="26" t="s">
        <v>124</v>
      </c>
      <c r="C23" s="31"/>
      <c r="D23" s="31"/>
      <c r="E23" s="31"/>
      <c r="F23" s="31"/>
      <c r="G23" s="31"/>
    </row>
    <row r="24" spans="1:9">
      <c r="A24" s="55" t="s">
        <v>163</v>
      </c>
      <c r="B24" s="56" t="s">
        <v>164</v>
      </c>
      <c r="C24" s="31"/>
      <c r="D24" s="31">
        <f>4.8*H2</f>
        <v>3.8052479999999997</v>
      </c>
      <c r="E24" s="31"/>
      <c r="F24" s="31"/>
      <c r="G24" s="31">
        <f>D24</f>
        <v>3.8052479999999997</v>
      </c>
    </row>
    <row r="25" spans="1:9">
      <c r="A25" s="12" t="s">
        <v>7</v>
      </c>
      <c r="B25" s="13"/>
      <c r="C25" s="33"/>
      <c r="D25" s="33"/>
      <c r="E25" s="33"/>
      <c r="F25" s="33"/>
      <c r="G25" s="33"/>
    </row>
    <row r="26" spans="1:9">
      <c r="A26" s="55" t="s">
        <v>165</v>
      </c>
      <c r="B26" s="56" t="s">
        <v>166</v>
      </c>
      <c r="C26" s="31"/>
      <c r="D26" s="31">
        <f>688.919/2</f>
        <v>344.45949999999999</v>
      </c>
      <c r="E26" s="31"/>
      <c r="F26" s="31"/>
      <c r="G26" s="31">
        <f>D26</f>
        <v>344.45949999999999</v>
      </c>
    </row>
    <row r="27" spans="1:9">
      <c r="A27" s="25" t="s">
        <v>39</v>
      </c>
      <c r="B27" s="26" t="s">
        <v>124</v>
      </c>
      <c r="C27" s="31">
        <f>Supporting_Calculations!C27</f>
        <v>0</v>
      </c>
      <c r="D27" s="31"/>
      <c r="E27" s="31">
        <f>Supporting_Calculations!E27</f>
        <v>0</v>
      </c>
      <c r="F27" s="31">
        <f>Supporting_Calculations!F27</f>
        <v>0</v>
      </c>
      <c r="G27" s="31">
        <f>Supporting_Calculations!G27</f>
        <v>0</v>
      </c>
    </row>
    <row r="28" spans="1:9">
      <c r="A28" s="55" t="s">
        <v>167</v>
      </c>
      <c r="B28" s="56" t="s">
        <v>168</v>
      </c>
      <c r="C28" s="31"/>
      <c r="D28" s="31"/>
      <c r="E28" s="31"/>
      <c r="F28" s="31"/>
      <c r="G28" s="31"/>
    </row>
    <row r="29" spans="1:9">
      <c r="A29" s="55" t="s">
        <v>134</v>
      </c>
      <c r="B29" s="56" t="s">
        <v>126</v>
      </c>
      <c r="C29" s="31">
        <f>194.99*H2</f>
        <v>154.58027240000001</v>
      </c>
      <c r="D29" s="31"/>
      <c r="E29" s="31">
        <f>(4.96+4.96+6.9987+13.05)</f>
        <v>29.968700000000002</v>
      </c>
      <c r="F29" s="31">
        <f>(C29*1.5)-C29</f>
        <v>77.290136200000006</v>
      </c>
      <c r="G29" s="31">
        <f>F29</f>
        <v>77.290136200000006</v>
      </c>
      <c r="H29" s="22"/>
    </row>
    <row r="30" spans="1:9">
      <c r="A30" s="55" t="s">
        <v>169</v>
      </c>
      <c r="B30" s="56" t="s">
        <v>169</v>
      </c>
      <c r="C30" s="31"/>
      <c r="D30" s="31"/>
      <c r="E30" s="54"/>
      <c r="F30" s="31"/>
      <c r="G30" s="31"/>
    </row>
    <row r="31" spans="1:9">
      <c r="A31" s="25" t="s">
        <v>80</v>
      </c>
      <c r="B31" s="26" t="s">
        <v>124</v>
      </c>
      <c r="C31" s="31">
        <f>Supporting_Calculations!C31</f>
        <v>0</v>
      </c>
      <c r="D31" s="31">
        <f>Supporting_Calculations!D31</f>
        <v>0</v>
      </c>
      <c r="E31" s="31">
        <f>Supporting_Calculations!E31</f>
        <v>0</v>
      </c>
      <c r="F31" s="31">
        <f>Supporting_Calculations!F31</f>
        <v>0</v>
      </c>
      <c r="G31" s="31">
        <f>Supporting_Calculations!G31</f>
        <v>0</v>
      </c>
    </row>
    <row r="32" spans="1:9">
      <c r="A32" s="25" t="s">
        <v>79</v>
      </c>
      <c r="B32" s="26" t="s">
        <v>124</v>
      </c>
      <c r="C32" s="31">
        <f>Supporting_Calculations!C32</f>
        <v>0</v>
      </c>
      <c r="D32" s="31">
        <f>Supporting_Calculations!D32</f>
        <v>0</v>
      </c>
      <c r="E32" s="31">
        <f>Supporting_Calculations!E32</f>
        <v>0</v>
      </c>
      <c r="F32" s="31">
        <f>Supporting_Calculations!F32</f>
        <v>0</v>
      </c>
      <c r="G32" s="31">
        <f>Supporting_Calculations!G32</f>
        <v>0</v>
      </c>
    </row>
    <row r="33" spans="1:8">
      <c r="A33" s="10" t="s">
        <v>67</v>
      </c>
      <c r="B33" s="26" t="s">
        <v>124</v>
      </c>
      <c r="C33" s="31">
        <f>Supporting_Calculations!C33</f>
        <v>0</v>
      </c>
      <c r="D33" s="31">
        <f>Supporting_Calculations!D33</f>
        <v>0</v>
      </c>
      <c r="E33" s="31">
        <f>Supporting_Calculations!E33</f>
        <v>0</v>
      </c>
      <c r="F33" s="31">
        <f>Supporting_Calculations!F33</f>
        <v>0</v>
      </c>
      <c r="G33" s="31">
        <f>Supporting_Calculations!G33</f>
        <v>0</v>
      </c>
    </row>
    <row r="34" spans="1:8">
      <c r="A34" s="10" t="s">
        <v>86</v>
      </c>
      <c r="B34" s="26" t="s">
        <v>124</v>
      </c>
      <c r="C34" s="31">
        <f>Supporting_Calculations!C34</f>
        <v>0</v>
      </c>
      <c r="D34" s="31">
        <f>Supporting_Calculations!D34</f>
        <v>0</v>
      </c>
      <c r="E34" s="31">
        <f>Supporting_Calculations!E34</f>
        <v>0</v>
      </c>
      <c r="F34" s="31">
        <f>Supporting_Calculations!F34</f>
        <v>0</v>
      </c>
      <c r="G34" s="31">
        <f>Supporting_Calculations!G34</f>
        <v>0</v>
      </c>
    </row>
    <row r="35" spans="1:8">
      <c r="A35" s="57" t="s">
        <v>116</v>
      </c>
      <c r="B35" s="58" t="s">
        <v>170</v>
      </c>
      <c r="C35" s="31"/>
      <c r="D35" s="31"/>
      <c r="E35" s="31"/>
      <c r="F35" s="31"/>
      <c r="G35" s="31"/>
    </row>
    <row r="36" spans="1:8">
      <c r="A36" s="12" t="s">
        <v>38</v>
      </c>
      <c r="B36" s="13"/>
      <c r="C36" s="33"/>
      <c r="D36" s="33"/>
      <c r="E36" s="33"/>
      <c r="F36" s="33"/>
      <c r="G36" s="33"/>
    </row>
    <row r="37" spans="1:8">
      <c r="A37" s="55" t="s">
        <v>171</v>
      </c>
      <c r="B37" s="56" t="s">
        <v>172</v>
      </c>
      <c r="C37" s="31">
        <f>158.36*H2</f>
        <v>125.54147360000002</v>
      </c>
      <c r="D37" s="31"/>
      <c r="E37" s="31">
        <f>154.99*H2</f>
        <v>122.86987240000001</v>
      </c>
      <c r="F37" s="31">
        <f>(C37*1.5)-C37</f>
        <v>62.770736800000009</v>
      </c>
      <c r="G37" s="31">
        <f>F37</f>
        <v>62.770736800000009</v>
      </c>
      <c r="H37" s="22" t="s">
        <v>175</v>
      </c>
    </row>
    <row r="38" spans="1:8">
      <c r="A38" s="7" t="s">
        <v>77</v>
      </c>
      <c r="B38" s="19" t="s">
        <v>127</v>
      </c>
      <c r="C38" s="30"/>
      <c r="D38" s="30">
        <f>Supporting_Calculations!D38</f>
        <v>0</v>
      </c>
      <c r="E38" s="30">
        <f>Supporting_Calculations!E38</f>
        <v>0</v>
      </c>
      <c r="F38" s="30">
        <f>Supporting_Calculations!F38</f>
        <v>0</v>
      </c>
      <c r="G38" s="30">
        <f>Supporting_Calculations!G38</f>
        <v>0</v>
      </c>
    </row>
    <row r="39" spans="1:8">
      <c r="A39" s="7" t="s">
        <v>76</v>
      </c>
      <c r="B39" s="19" t="s">
        <v>124</v>
      </c>
      <c r="C39" s="30">
        <f>Supporting_Calculations!C39</f>
        <v>0</v>
      </c>
      <c r="D39" s="30">
        <f>Supporting_Calculations!D39</f>
        <v>0</v>
      </c>
      <c r="E39" s="30">
        <f>Supporting_Calculations!E39</f>
        <v>0</v>
      </c>
      <c r="F39" s="30">
        <f>Supporting_Calculations!F39</f>
        <v>0</v>
      </c>
      <c r="G39" s="30">
        <f>Supporting_Calculations!G39</f>
        <v>0</v>
      </c>
    </row>
    <row r="40" spans="1:8">
      <c r="A40" s="25" t="s">
        <v>75</v>
      </c>
      <c r="B40" s="26" t="s">
        <v>125</v>
      </c>
      <c r="C40" s="30">
        <f>Supporting_Calculations!C40</f>
        <v>0</v>
      </c>
      <c r="D40" s="30">
        <f>Supporting_Calculations!D40</f>
        <v>0</v>
      </c>
      <c r="E40" s="30">
        <f>Supporting_Calculations!E40</f>
        <v>0</v>
      </c>
      <c r="F40" s="30">
        <f>Supporting_Calculations!F40</f>
        <v>0</v>
      </c>
      <c r="G40" s="30">
        <f>Supporting_Calculations!G40</f>
        <v>0</v>
      </c>
    </row>
    <row r="41" spans="1:8">
      <c r="A41" s="25" t="s">
        <v>74</v>
      </c>
      <c r="B41" s="26" t="s">
        <v>125</v>
      </c>
      <c r="C41" s="30">
        <f>Supporting_Calculations!C41</f>
        <v>0</v>
      </c>
      <c r="D41" s="30">
        <f>Supporting_Calculations!D41</f>
        <v>0</v>
      </c>
      <c r="E41" s="30">
        <f>Supporting_Calculations!E41</f>
        <v>0</v>
      </c>
      <c r="F41" s="30">
        <f>Supporting_Calculations!F41</f>
        <v>0</v>
      </c>
      <c r="G41" s="30">
        <f>Supporting_Calculations!G41</f>
        <v>0</v>
      </c>
    </row>
    <row r="42" spans="1:8">
      <c r="A42" s="25" t="s">
        <v>73</v>
      </c>
      <c r="B42" s="26" t="s">
        <v>125</v>
      </c>
      <c r="C42" s="30">
        <f>Supporting_Calculations!C42</f>
        <v>0</v>
      </c>
      <c r="D42" s="30">
        <f>Supporting_Calculations!D42</f>
        <v>0</v>
      </c>
      <c r="E42" s="32"/>
      <c r="F42" s="30">
        <f>Supporting_Calculations!F42</f>
        <v>0</v>
      </c>
      <c r="G42" s="30">
        <f>Supporting_Calculations!G42</f>
        <v>0</v>
      </c>
    </row>
    <row r="43" spans="1:8">
      <c r="A43" s="25" t="s">
        <v>72</v>
      </c>
      <c r="B43" s="26" t="s">
        <v>125</v>
      </c>
      <c r="C43" s="54">
        <f>12.99*H2</f>
        <v>10.2979524</v>
      </c>
      <c r="D43" s="31"/>
      <c r="E43" s="31">
        <f>(7.5+13.36+32)*H2</f>
        <v>41.9052936</v>
      </c>
      <c r="F43" s="31"/>
      <c r="G43" s="31">
        <f>E43</f>
        <v>41.9052936</v>
      </c>
    </row>
    <row r="44" spans="1:8">
      <c r="A44" s="25" t="s">
        <v>86</v>
      </c>
      <c r="B44" s="26" t="s">
        <v>127</v>
      </c>
      <c r="C44" s="31"/>
      <c r="D44" s="31"/>
      <c r="E44" s="31">
        <f>(10.25+8.75+13.2+7.5+89)*H2</f>
        <v>102.028212</v>
      </c>
      <c r="F44" s="31"/>
      <c r="G44" s="31">
        <f>E44</f>
        <v>102.028212</v>
      </c>
    </row>
    <row r="45" spans="1:8">
      <c r="A45" s="25" t="s">
        <v>116</v>
      </c>
      <c r="B45" s="26" t="s">
        <v>127</v>
      </c>
      <c r="C45" s="31">
        <f>Supporting_Calculations!C45</f>
        <v>0</v>
      </c>
      <c r="D45" s="31">
        <f>Supporting_Calculations!D45</f>
        <v>0</v>
      </c>
      <c r="E45" s="31">
        <f>Supporting_Calculations!E45</f>
        <v>302.16000000000003</v>
      </c>
      <c r="F45" s="31"/>
      <c r="G45" s="31">
        <f>Supporting_Calculations!G45</f>
        <v>302.16000000000003</v>
      </c>
    </row>
    <row r="46" spans="1:8">
      <c r="A46" s="27" t="s">
        <v>139</v>
      </c>
      <c r="B46" s="26" t="s">
        <v>127</v>
      </c>
      <c r="C46" s="31">
        <f>Supporting_Calculations!C46</f>
        <v>0</v>
      </c>
      <c r="D46" s="31">
        <f>Supporting_Calculations!D46</f>
        <v>0</v>
      </c>
      <c r="E46" s="31">
        <f>Supporting_Calculations!E46</f>
        <v>21.52</v>
      </c>
      <c r="F46" s="31">
        <f>Supporting_Calculations!F46</f>
        <v>0</v>
      </c>
      <c r="G46" s="31">
        <f>Supporting_Calculations!G46</f>
        <v>21.52</v>
      </c>
    </row>
    <row r="47" spans="1:8">
      <c r="A47" s="27" t="s">
        <v>143</v>
      </c>
      <c r="B47" s="26"/>
      <c r="C47" s="31"/>
      <c r="D47" s="31"/>
      <c r="E47" s="31">
        <f>(35+15)*H2</f>
        <v>39.637999999999998</v>
      </c>
      <c r="F47" s="31"/>
      <c r="G47" s="31">
        <f>E47</f>
        <v>39.637999999999998</v>
      </c>
    </row>
    <row r="48" spans="1:8">
      <c r="A48" s="12" t="s">
        <v>0</v>
      </c>
      <c r="B48" s="13"/>
      <c r="C48" s="33"/>
      <c r="D48" s="33"/>
      <c r="E48" s="33"/>
      <c r="F48" s="33"/>
      <c r="G48" s="33"/>
    </row>
    <row r="49" spans="1:8">
      <c r="A49" s="55" t="s">
        <v>173</v>
      </c>
      <c r="B49" s="56" t="s">
        <v>125</v>
      </c>
      <c r="C49" s="31"/>
      <c r="D49" s="31"/>
      <c r="E49" s="31"/>
      <c r="F49" s="31"/>
      <c r="G49" s="31"/>
    </row>
    <row r="50" spans="1:8">
      <c r="A50" s="55" t="s">
        <v>174</v>
      </c>
      <c r="B50" s="56" t="s">
        <v>128</v>
      </c>
      <c r="C50" s="31"/>
      <c r="D50" s="31"/>
      <c r="E50" s="31">
        <f>96+114+((9.99+22.2)*H2)</f>
        <v>235.51894440000001</v>
      </c>
      <c r="F50" s="31"/>
      <c r="G50" s="31">
        <f>E50</f>
        <v>235.51894440000001</v>
      </c>
      <c r="H50" s="22"/>
    </row>
    <row r="51" spans="1:8">
      <c r="A51" s="10" t="s">
        <v>15</v>
      </c>
      <c r="B51" s="26" t="s">
        <v>145</v>
      </c>
      <c r="C51" s="31"/>
      <c r="D51" s="31"/>
      <c r="E51" s="31">
        <v>250</v>
      </c>
      <c r="F51" s="31"/>
      <c r="G51" s="31">
        <v>250</v>
      </c>
    </row>
    <row r="52" spans="1:8">
      <c r="A52" s="6" t="s">
        <v>16</v>
      </c>
      <c r="B52" s="19" t="s">
        <v>124</v>
      </c>
      <c r="C52" s="30">
        <f>Supporting_Calculations!C52</f>
        <v>0</v>
      </c>
      <c r="D52" s="30">
        <f>Supporting_Calculations!D52</f>
        <v>0</v>
      </c>
      <c r="E52" s="30">
        <f>Supporting_Calculations!E52</f>
        <v>0</v>
      </c>
      <c r="F52" s="30">
        <f>Supporting_Calculations!F52</f>
        <v>0</v>
      </c>
      <c r="G52" s="30">
        <f>Supporting_Calculations!G52</f>
        <v>0</v>
      </c>
    </row>
    <row r="53" spans="1:8">
      <c r="A53" s="10" t="s">
        <v>17</v>
      </c>
      <c r="B53" s="26" t="s">
        <v>124</v>
      </c>
      <c r="C53" s="30">
        <f>Supporting_Calculations!C53</f>
        <v>0</v>
      </c>
      <c r="D53" s="30">
        <f>Supporting_Calculations!D53</f>
        <v>0</v>
      </c>
      <c r="E53" s="30">
        <f>Supporting_Calculations!E53</f>
        <v>0</v>
      </c>
      <c r="F53" s="30">
        <f>Supporting_Calculations!F53</f>
        <v>0</v>
      </c>
      <c r="G53" s="30">
        <f>Supporting_Calculations!G53</f>
        <v>0</v>
      </c>
      <c r="H53" s="22"/>
    </row>
    <row r="54" spans="1:8">
      <c r="A54" s="6" t="s">
        <v>18</v>
      </c>
      <c r="B54" s="19" t="s">
        <v>124</v>
      </c>
      <c r="C54" s="30">
        <f>Supporting_Calculations!C54</f>
        <v>0</v>
      </c>
      <c r="D54" s="30">
        <f>Supporting_Calculations!D54</f>
        <v>0</v>
      </c>
      <c r="E54" s="30">
        <f>Supporting_Calculations!E54</f>
        <v>0</v>
      </c>
      <c r="F54" s="30">
        <f>Supporting_Calculations!F54</f>
        <v>0</v>
      </c>
      <c r="G54" s="30">
        <f>Supporting_Calculations!G54</f>
        <v>0</v>
      </c>
    </row>
    <row r="55" spans="1:8">
      <c r="A55" s="6" t="s">
        <v>9</v>
      </c>
      <c r="B55" s="19" t="s">
        <v>124</v>
      </c>
      <c r="C55" s="30">
        <f>Supporting_Calculations!C55</f>
        <v>0</v>
      </c>
      <c r="D55" s="30">
        <f>Supporting_Calculations!D55</f>
        <v>0</v>
      </c>
      <c r="E55" s="30">
        <f>Supporting_Calculations!E55</f>
        <v>0</v>
      </c>
      <c r="F55" s="30">
        <f>Supporting_Calculations!F55</f>
        <v>0</v>
      </c>
      <c r="G55" s="30">
        <f>Supporting_Calculations!G55</f>
        <v>0</v>
      </c>
    </row>
    <row r="56" spans="1:8">
      <c r="A56" s="6" t="s">
        <v>42</v>
      </c>
      <c r="B56" s="19" t="s">
        <v>124</v>
      </c>
      <c r="C56" s="30">
        <f>Supporting_Calculations!C56</f>
        <v>0</v>
      </c>
      <c r="D56" s="30">
        <f>Supporting_Calculations!D56</f>
        <v>0</v>
      </c>
      <c r="E56" s="30">
        <f>Supporting_Calculations!E56</f>
        <v>0</v>
      </c>
      <c r="F56" s="30">
        <f>Supporting_Calculations!F56</f>
        <v>0</v>
      </c>
      <c r="G56" s="30">
        <f>Supporting_Calculations!G56</f>
        <v>0</v>
      </c>
    </row>
    <row r="57" spans="1:8">
      <c r="A57" s="6" t="s">
        <v>86</v>
      </c>
      <c r="B57" s="19" t="s">
        <v>124</v>
      </c>
      <c r="C57" s="30">
        <f>Supporting_Calculations!C57</f>
        <v>0</v>
      </c>
      <c r="D57" s="30">
        <f>Supporting_Calculations!D57</f>
        <v>0</v>
      </c>
      <c r="E57" s="30">
        <f>Supporting_Calculations!E57</f>
        <v>0</v>
      </c>
      <c r="F57" s="30">
        <f>Supporting_Calculations!F57</f>
        <v>0</v>
      </c>
      <c r="G57" s="30">
        <f>Supporting_Calculations!G57</f>
        <v>0</v>
      </c>
    </row>
    <row r="58" spans="1:8">
      <c r="A58" s="6" t="s">
        <v>116</v>
      </c>
      <c r="B58" s="19" t="s">
        <v>124</v>
      </c>
      <c r="C58" s="30">
        <f>Supporting_Calculations!C58</f>
        <v>0</v>
      </c>
      <c r="D58" s="30">
        <f>Supporting_Calculations!D58</f>
        <v>0</v>
      </c>
      <c r="E58" s="30">
        <f>Supporting_Calculations!E58</f>
        <v>0</v>
      </c>
      <c r="F58" s="30">
        <f>Supporting_Calculations!F58</f>
        <v>0</v>
      </c>
      <c r="G58" s="30">
        <f>Supporting_Calculations!G58</f>
        <v>0</v>
      </c>
    </row>
    <row r="59" spans="1:8">
      <c r="A59" s="12" t="s">
        <v>1</v>
      </c>
      <c r="B59" s="13"/>
      <c r="C59" s="33"/>
      <c r="D59" s="33"/>
      <c r="E59" s="33"/>
      <c r="F59" s="33"/>
      <c r="G59" s="33"/>
    </row>
    <row r="60" spans="1:8">
      <c r="A60" s="7" t="s">
        <v>19</v>
      </c>
      <c r="B60" s="19" t="s">
        <v>125</v>
      </c>
      <c r="C60" s="30">
        <f>Supporting_Calculations!C60</f>
        <v>0</v>
      </c>
      <c r="D60" s="30">
        <f>Supporting_Calculations!D60</f>
        <v>0</v>
      </c>
      <c r="E60" s="30">
        <f>Supporting_Calculations!E60</f>
        <v>0</v>
      </c>
      <c r="F60" s="30">
        <f>Supporting_Calculations!F60</f>
        <v>0</v>
      </c>
      <c r="G60" s="30">
        <f>Supporting_Calculations!G60</f>
        <v>0</v>
      </c>
    </row>
    <row r="61" spans="1:8">
      <c r="A61" s="7" t="s">
        <v>20</v>
      </c>
      <c r="B61" s="19" t="s">
        <v>125</v>
      </c>
      <c r="C61" s="30">
        <f>Supporting_Calculations!C61</f>
        <v>0</v>
      </c>
      <c r="D61" s="30">
        <f>Supporting_Calculations!D61</f>
        <v>0</v>
      </c>
      <c r="E61" s="30">
        <f>Supporting_Calculations!E61</f>
        <v>0</v>
      </c>
      <c r="F61" s="30">
        <f>Supporting_Calculations!F61</f>
        <v>0</v>
      </c>
      <c r="G61" s="30">
        <f>Supporting_Calculations!G61</f>
        <v>0</v>
      </c>
    </row>
    <row r="62" spans="1:8">
      <c r="A62" s="7" t="s">
        <v>21</v>
      </c>
      <c r="B62" s="19" t="s">
        <v>125</v>
      </c>
      <c r="C62" s="30">
        <f>Supporting_Calculations!C62</f>
        <v>0</v>
      </c>
      <c r="D62" s="30">
        <f>Supporting_Calculations!D62</f>
        <v>0</v>
      </c>
      <c r="E62" s="30">
        <f>Supporting_Calculations!E62</f>
        <v>0</v>
      </c>
      <c r="F62" s="30">
        <f>Supporting_Calculations!F62</f>
        <v>0</v>
      </c>
      <c r="G62" s="30">
        <f>Supporting_Calculations!G62</f>
        <v>0</v>
      </c>
    </row>
    <row r="63" spans="1:8">
      <c r="A63" s="7" t="s">
        <v>22</v>
      </c>
      <c r="B63" s="19" t="s">
        <v>125</v>
      </c>
      <c r="C63" s="30">
        <f>Supporting_Calculations!C63</f>
        <v>0</v>
      </c>
      <c r="D63" s="30">
        <f>Supporting_Calculations!D63</f>
        <v>0</v>
      </c>
      <c r="E63" s="30">
        <f>Supporting_Calculations!E63</f>
        <v>0</v>
      </c>
      <c r="F63" s="30">
        <f>Supporting_Calculations!F63</f>
        <v>0</v>
      </c>
      <c r="G63" s="30">
        <f>Supporting_Calculations!G63</f>
        <v>0</v>
      </c>
    </row>
    <row r="64" spans="1:8">
      <c r="A64" s="7" t="s">
        <v>82</v>
      </c>
      <c r="B64" s="19" t="s">
        <v>125</v>
      </c>
      <c r="C64" s="30">
        <f>Supporting_Calculations!C64</f>
        <v>0</v>
      </c>
      <c r="D64" s="30">
        <f>Supporting_Calculations!D64</f>
        <v>0</v>
      </c>
      <c r="E64" s="30">
        <f>Supporting_Calculations!E64</f>
        <v>0</v>
      </c>
      <c r="F64" s="30">
        <f>Supporting_Calculations!F64</f>
        <v>0</v>
      </c>
      <c r="G64" s="30">
        <f>Supporting_Calculations!G64</f>
        <v>0</v>
      </c>
    </row>
    <row r="65" spans="1:8">
      <c r="A65" s="7" t="s">
        <v>86</v>
      </c>
      <c r="B65" s="19" t="s">
        <v>124</v>
      </c>
      <c r="C65" s="30">
        <f>Supporting_Calculations!C65</f>
        <v>0</v>
      </c>
      <c r="D65" s="30">
        <f>Supporting_Calculations!D65</f>
        <v>0</v>
      </c>
      <c r="E65" s="30">
        <f>Supporting_Calculations!E65</f>
        <v>0</v>
      </c>
      <c r="F65" s="30">
        <f>Supporting_Calculations!F65</f>
        <v>0</v>
      </c>
      <c r="G65" s="30">
        <f>Supporting_Calculations!G65</f>
        <v>0</v>
      </c>
    </row>
    <row r="66" spans="1:8">
      <c r="A66" s="7" t="s">
        <v>116</v>
      </c>
      <c r="B66" s="19"/>
      <c r="C66" s="30">
        <f>Supporting_Calculations!C66</f>
        <v>0</v>
      </c>
      <c r="D66" s="30">
        <f>Supporting_Calculations!D66</f>
        <v>0</v>
      </c>
      <c r="E66" s="30">
        <f>Supporting_Calculations!E66</f>
        <v>0</v>
      </c>
      <c r="F66" s="30">
        <f>Supporting_Calculations!F66</f>
        <v>0</v>
      </c>
      <c r="G66" s="30">
        <f>Supporting_Calculations!G66</f>
        <v>0</v>
      </c>
    </row>
    <row r="67" spans="1:8">
      <c r="A67" s="12" t="s">
        <v>2</v>
      </c>
      <c r="B67" s="13"/>
      <c r="C67" s="33"/>
      <c r="D67" s="33"/>
      <c r="E67" s="33"/>
      <c r="F67" s="33"/>
      <c r="G67" s="33"/>
    </row>
    <row r="68" spans="1:8" s="29" customFormat="1">
      <c r="A68" s="10" t="s">
        <v>23</v>
      </c>
      <c r="B68" s="26" t="s">
        <v>129</v>
      </c>
      <c r="C68" s="54">
        <f>195.96*H2</f>
        <v>155.34924960000001</v>
      </c>
      <c r="D68" s="54"/>
      <c r="E68" s="54">
        <f>200*H2</f>
        <v>158.55199999999999</v>
      </c>
      <c r="F68" s="54">
        <f>(E68*1.5)-C68</f>
        <v>82.478750399999967</v>
      </c>
      <c r="G68" s="54">
        <f>F68</f>
        <v>82.478750399999967</v>
      </c>
    </row>
    <row r="69" spans="1:8">
      <c r="A69" s="7" t="s">
        <v>20</v>
      </c>
      <c r="B69" s="19" t="s">
        <v>125</v>
      </c>
      <c r="C69" s="30">
        <f>Supporting_Calculations!C69</f>
        <v>0</v>
      </c>
      <c r="D69" s="30">
        <f>Supporting_Calculations!D69</f>
        <v>0</v>
      </c>
      <c r="E69" s="30">
        <f>Supporting_Calculations!E69</f>
        <v>0</v>
      </c>
      <c r="F69" s="30">
        <f>Supporting_Calculations!F69</f>
        <v>0</v>
      </c>
      <c r="G69" s="30">
        <f>Supporting_Calculations!G69</f>
        <v>0</v>
      </c>
    </row>
    <row r="70" spans="1:8">
      <c r="A70" s="6" t="s">
        <v>21</v>
      </c>
      <c r="B70" s="19" t="s">
        <v>125</v>
      </c>
      <c r="C70" s="30">
        <f>Supporting_Calculations!C70</f>
        <v>0</v>
      </c>
      <c r="D70" s="30">
        <f>Supporting_Calculations!D70</f>
        <v>0</v>
      </c>
      <c r="E70" s="30">
        <f>Supporting_Calculations!E70</f>
        <v>0</v>
      </c>
      <c r="F70" s="30">
        <f>Supporting_Calculations!F70</f>
        <v>0</v>
      </c>
      <c r="G70" s="30">
        <f>Supporting_Calculations!G70</f>
        <v>0</v>
      </c>
    </row>
    <row r="71" spans="1:8">
      <c r="A71" s="6" t="s">
        <v>24</v>
      </c>
      <c r="B71" s="19" t="s">
        <v>125</v>
      </c>
      <c r="C71" s="30">
        <f>Supporting_Calculations!C71</f>
        <v>0</v>
      </c>
      <c r="D71" s="30">
        <f>Supporting_Calculations!D71</f>
        <v>0</v>
      </c>
      <c r="E71" s="30">
        <f>Supporting_Calculations!E71</f>
        <v>0</v>
      </c>
      <c r="F71" s="30">
        <f>Supporting_Calculations!F71</f>
        <v>0</v>
      </c>
      <c r="G71" s="30">
        <f>Supporting_Calculations!G71</f>
        <v>0</v>
      </c>
    </row>
    <row r="72" spans="1:8">
      <c r="A72" s="6" t="s">
        <v>25</v>
      </c>
      <c r="B72" s="19" t="s">
        <v>125</v>
      </c>
      <c r="C72" s="30">
        <f>Supporting_Calculations!C72</f>
        <v>0</v>
      </c>
      <c r="D72" s="30">
        <f>Supporting_Calculations!D72</f>
        <v>0</v>
      </c>
      <c r="E72" s="30">
        <f>Supporting_Calculations!E72</f>
        <v>0</v>
      </c>
      <c r="F72" s="30">
        <f>Supporting_Calculations!F72</f>
        <v>0</v>
      </c>
      <c r="G72" s="30">
        <f>Supporting_Calculations!G72</f>
        <v>0</v>
      </c>
    </row>
    <row r="73" spans="1:8">
      <c r="A73" s="6" t="s">
        <v>86</v>
      </c>
      <c r="B73" s="19" t="s">
        <v>124</v>
      </c>
      <c r="C73" s="30">
        <f>Supporting_Calculations!C73</f>
        <v>0</v>
      </c>
      <c r="D73" s="30">
        <f>Supporting_Calculations!D73</f>
        <v>0</v>
      </c>
      <c r="E73" s="30">
        <f>Supporting_Calculations!E73</f>
        <v>0</v>
      </c>
      <c r="F73" s="30">
        <f>Supporting_Calculations!F73</f>
        <v>0</v>
      </c>
      <c r="G73" s="30">
        <f>Supporting_Calculations!G73</f>
        <v>0</v>
      </c>
    </row>
    <row r="74" spans="1:8">
      <c r="A74" s="6" t="s">
        <v>116</v>
      </c>
      <c r="B74" s="19"/>
      <c r="C74" s="30">
        <f>Supporting_Calculations!C74</f>
        <v>0</v>
      </c>
      <c r="D74" s="30">
        <f>Supporting_Calculations!D74</f>
        <v>0</v>
      </c>
      <c r="E74" s="30">
        <f>Supporting_Calculations!E74</f>
        <v>0</v>
      </c>
      <c r="F74" s="30">
        <f>Supporting_Calculations!F74</f>
        <v>0</v>
      </c>
      <c r="G74" s="30">
        <f>Supporting_Calculations!G74</f>
        <v>0</v>
      </c>
    </row>
    <row r="75" spans="1:8">
      <c r="A75" s="12" t="s">
        <v>4</v>
      </c>
      <c r="B75" s="13"/>
      <c r="C75" s="33"/>
      <c r="D75" s="33"/>
      <c r="E75" s="33"/>
      <c r="F75" s="33"/>
      <c r="G75" s="33"/>
    </row>
    <row r="76" spans="1:8" s="29" customFormat="1">
      <c r="A76" s="10" t="s">
        <v>5</v>
      </c>
      <c r="B76" s="26" t="s">
        <v>137</v>
      </c>
      <c r="C76" s="31">
        <f>1129*H2</f>
        <v>895.02603999999997</v>
      </c>
      <c r="D76" s="31"/>
      <c r="E76" s="31">
        <f>974*H2</f>
        <v>772.14823999999999</v>
      </c>
      <c r="F76" s="31">
        <f>(C76*1.5)-C76</f>
        <v>447.5130200000001</v>
      </c>
      <c r="G76" s="31">
        <f>F76</f>
        <v>447.5130200000001</v>
      </c>
      <c r="H76" s="66" t="s">
        <v>157</v>
      </c>
    </row>
    <row r="77" spans="1:8">
      <c r="A77" s="6" t="s">
        <v>6</v>
      </c>
      <c r="B77" s="19" t="s">
        <v>124</v>
      </c>
      <c r="C77" s="30"/>
      <c r="D77" s="30">
        <f>Supporting_Calculations!D77</f>
        <v>0</v>
      </c>
      <c r="E77" s="30">
        <f>Supporting_Calculations!E77</f>
        <v>0</v>
      </c>
      <c r="F77" s="30">
        <f>Supporting_Calculations!F77</f>
        <v>0</v>
      </c>
      <c r="G77" s="30">
        <f>Supporting_Calculations!G77</f>
        <v>0</v>
      </c>
    </row>
    <row r="78" spans="1:8">
      <c r="A78" s="6" t="s">
        <v>68</v>
      </c>
      <c r="B78" s="19" t="s">
        <v>125</v>
      </c>
      <c r="C78" s="30">
        <f>Supporting_Calculations!C78</f>
        <v>0</v>
      </c>
      <c r="D78" s="30">
        <f>Supporting_Calculations!D78</f>
        <v>0</v>
      </c>
      <c r="E78" s="30">
        <f>Supporting_Calculations!E78</f>
        <v>0</v>
      </c>
      <c r="F78" s="30">
        <f>Supporting_Calculations!F78</f>
        <v>0</v>
      </c>
      <c r="G78" s="30">
        <f>Supporting_Calculations!G78</f>
        <v>0</v>
      </c>
    </row>
    <row r="79" spans="1:8">
      <c r="A79" s="6" t="s">
        <v>10</v>
      </c>
      <c r="B79" s="19" t="s">
        <v>125</v>
      </c>
      <c r="C79" s="30">
        <f>Supporting_Calculations!C79</f>
        <v>0</v>
      </c>
      <c r="D79" s="30">
        <f>Supporting_Calculations!D79</f>
        <v>0</v>
      </c>
      <c r="E79" s="30">
        <f>Supporting_Calculations!E79</f>
        <v>0</v>
      </c>
      <c r="F79" s="30">
        <f>Supporting_Calculations!F79</f>
        <v>0</v>
      </c>
      <c r="G79" s="30">
        <f>Supporting_Calculations!G79</f>
        <v>0</v>
      </c>
    </row>
    <row r="80" spans="1:8">
      <c r="A80" s="6" t="s">
        <v>11</v>
      </c>
      <c r="B80" s="19" t="s">
        <v>125</v>
      </c>
      <c r="C80" s="30">
        <f>Supporting_Calculations!C80</f>
        <v>0</v>
      </c>
      <c r="D80" s="30">
        <f>Supporting_Calculations!D80</f>
        <v>0</v>
      </c>
      <c r="E80" s="30">
        <f>Supporting_Calculations!E80</f>
        <v>0</v>
      </c>
      <c r="F80" s="30">
        <f>Supporting_Calculations!F80</f>
        <v>0</v>
      </c>
      <c r="G80" s="30">
        <f>Supporting_Calculations!G80</f>
        <v>0</v>
      </c>
    </row>
    <row r="81" spans="1:8">
      <c r="A81" s="6" t="s">
        <v>12</v>
      </c>
      <c r="B81" s="19" t="s">
        <v>125</v>
      </c>
      <c r="C81" s="30">
        <f>Supporting_Calculations!C81</f>
        <v>0</v>
      </c>
      <c r="D81" s="30">
        <f>Supporting_Calculations!D81</f>
        <v>0</v>
      </c>
      <c r="E81" s="30">
        <f>Supporting_Calculations!E81</f>
        <v>0</v>
      </c>
      <c r="F81" s="30">
        <f>Supporting_Calculations!F81</f>
        <v>0</v>
      </c>
      <c r="G81" s="30">
        <f>Supporting_Calculations!G81</f>
        <v>0</v>
      </c>
    </row>
    <row r="82" spans="1:8">
      <c r="A82" s="6" t="s">
        <v>13</v>
      </c>
      <c r="B82" s="19" t="s">
        <v>125</v>
      </c>
      <c r="C82" s="30">
        <f>Supporting_Calculations!C82</f>
        <v>0</v>
      </c>
      <c r="D82" s="30">
        <f>Supporting_Calculations!D82</f>
        <v>0</v>
      </c>
      <c r="E82" s="30">
        <f>Supporting_Calculations!E82</f>
        <v>0</v>
      </c>
      <c r="F82" s="30">
        <f>Supporting_Calculations!F82</f>
        <v>0</v>
      </c>
      <c r="G82" s="30">
        <f>Supporting_Calculations!G82</f>
        <v>0</v>
      </c>
    </row>
    <row r="83" spans="1:8">
      <c r="A83" s="6" t="s">
        <v>14</v>
      </c>
      <c r="B83" s="19" t="s">
        <v>125</v>
      </c>
      <c r="C83" s="30">
        <f>Supporting_Calculations!C83</f>
        <v>0</v>
      </c>
      <c r="D83" s="30">
        <f>Supporting_Calculations!D83</f>
        <v>0</v>
      </c>
      <c r="E83" s="32"/>
      <c r="F83" s="30">
        <f>Supporting_Calculations!F83</f>
        <v>0</v>
      </c>
      <c r="G83" s="30">
        <f>Supporting_Calculations!G83</f>
        <v>0</v>
      </c>
    </row>
    <row r="84" spans="1:8">
      <c r="A84" s="10" t="s">
        <v>84</v>
      </c>
      <c r="B84" s="26" t="s">
        <v>125</v>
      </c>
      <c r="C84" s="30">
        <f>Supporting_Calculations!C84</f>
        <v>0</v>
      </c>
      <c r="D84" s="30">
        <f>Supporting_Calculations!D84</f>
        <v>0</v>
      </c>
      <c r="E84" s="32"/>
      <c r="F84" s="30">
        <f>Supporting_Calculations!F84</f>
        <v>0</v>
      </c>
      <c r="G84" s="30">
        <f>Supporting_Calculations!G84</f>
        <v>0</v>
      </c>
    </row>
    <row r="85" spans="1:8">
      <c r="A85" s="8" t="s">
        <v>83</v>
      </c>
      <c r="B85" s="19" t="s">
        <v>124</v>
      </c>
      <c r="C85" s="30">
        <f>Supporting_Calculations!C85</f>
        <v>0</v>
      </c>
      <c r="D85" s="30">
        <f>Supporting_Calculations!D85</f>
        <v>0</v>
      </c>
      <c r="E85" s="30">
        <f>Supporting_Calculations!E85</f>
        <v>0</v>
      </c>
      <c r="F85" s="30">
        <f>Supporting_Calculations!F85</f>
        <v>0</v>
      </c>
      <c r="G85" s="30">
        <f>Supporting_Calculations!G85</f>
        <v>0</v>
      </c>
    </row>
    <row r="86" spans="1:8" s="29" customFormat="1">
      <c r="A86" s="10" t="s">
        <v>86</v>
      </c>
      <c r="B86" s="26" t="s">
        <v>156</v>
      </c>
      <c r="C86" s="31">
        <f>399.99*H2</f>
        <v>317.09607240000003</v>
      </c>
      <c r="D86" s="31"/>
      <c r="E86" s="31">
        <f>(17+17+14+14+14)</f>
        <v>76</v>
      </c>
      <c r="F86" s="31">
        <f>(C86*1.5)-C86</f>
        <v>158.54803620000001</v>
      </c>
      <c r="G86" s="31">
        <f>F86</f>
        <v>158.54803620000001</v>
      </c>
      <c r="H86" s="66"/>
    </row>
    <row r="87" spans="1:8">
      <c r="A87" s="6" t="s">
        <v>116</v>
      </c>
      <c r="B87" s="5"/>
      <c r="C87" s="30">
        <f>Supporting_Calculations!C87</f>
        <v>0</v>
      </c>
      <c r="D87" s="30">
        <f>Supporting_Calculations!D87</f>
        <v>0</v>
      </c>
      <c r="E87" s="30">
        <f>Supporting_Calculations!E87</f>
        <v>0</v>
      </c>
      <c r="F87" s="30">
        <f>Supporting_Calculations!F87</f>
        <v>0</v>
      </c>
      <c r="G87" s="30">
        <f>Supporting_Calculations!G87</f>
        <v>0</v>
      </c>
    </row>
    <row r="88" spans="1:8">
      <c r="A88" s="12" t="s">
        <v>8</v>
      </c>
      <c r="B88" s="13"/>
      <c r="C88" s="33"/>
      <c r="D88" s="33"/>
      <c r="E88" s="33"/>
      <c r="F88" s="33"/>
      <c r="G88" s="33"/>
    </row>
    <row r="89" spans="1:8">
      <c r="A89" s="6" t="s">
        <v>27</v>
      </c>
      <c r="B89" s="19" t="s">
        <v>125</v>
      </c>
      <c r="C89" s="30">
        <f>Supporting_Calculations!C89</f>
        <v>0</v>
      </c>
      <c r="D89" s="30">
        <f>Supporting_Calculations!D89</f>
        <v>0</v>
      </c>
      <c r="E89" s="30">
        <f>Supporting_Calculations!E89</f>
        <v>0</v>
      </c>
      <c r="F89" s="30">
        <f>Supporting_Calculations!F89</f>
        <v>0</v>
      </c>
      <c r="G89" s="30">
        <f>Supporting_Calculations!G89</f>
        <v>0</v>
      </c>
    </row>
    <row r="90" spans="1:8">
      <c r="A90" s="6" t="s">
        <v>85</v>
      </c>
      <c r="B90" s="19" t="s">
        <v>125</v>
      </c>
      <c r="C90" s="30">
        <f>Supporting_Calculations!C90</f>
        <v>0</v>
      </c>
      <c r="D90" s="30">
        <f>Supporting_Calculations!D90</f>
        <v>0</v>
      </c>
      <c r="E90" s="30">
        <f>Supporting_Calculations!E90</f>
        <v>0</v>
      </c>
      <c r="F90" s="30">
        <f>Supporting_Calculations!F90</f>
        <v>0</v>
      </c>
      <c r="G90" s="30">
        <f>Supporting_Calculations!G90</f>
        <v>0</v>
      </c>
    </row>
    <row r="91" spans="1:8">
      <c r="A91" s="6" t="s">
        <v>43</v>
      </c>
      <c r="B91" s="19" t="s">
        <v>124</v>
      </c>
      <c r="C91" s="30">
        <f>Supporting_Calculations!C91</f>
        <v>0</v>
      </c>
      <c r="D91" s="30">
        <f>Supporting_Calculations!D91</f>
        <v>0</v>
      </c>
      <c r="E91" s="30">
        <f>Supporting_Calculations!E91</f>
        <v>0</v>
      </c>
      <c r="F91" s="30">
        <f>Supporting_Calculations!F91</f>
        <v>0</v>
      </c>
      <c r="G91" s="30">
        <f>Supporting_Calculations!G91</f>
        <v>0</v>
      </c>
    </row>
    <row r="92" spans="1:8">
      <c r="A92" s="6" t="s">
        <v>44</v>
      </c>
      <c r="B92" s="19" t="s">
        <v>125</v>
      </c>
      <c r="C92" s="30">
        <f>Supporting_Calculations!C92</f>
        <v>0</v>
      </c>
      <c r="D92" s="30">
        <f>Supporting_Calculations!D92</f>
        <v>0</v>
      </c>
      <c r="E92" s="30">
        <f>Supporting_Calculations!E92</f>
        <v>0</v>
      </c>
      <c r="F92" s="30">
        <f>Supporting_Calculations!F92</f>
        <v>0</v>
      </c>
      <c r="G92" s="30">
        <f>Supporting_Calculations!G92</f>
        <v>0</v>
      </c>
    </row>
    <row r="93" spans="1:8">
      <c r="A93" s="6" t="s">
        <v>45</v>
      </c>
      <c r="B93" s="19" t="s">
        <v>125</v>
      </c>
      <c r="C93" s="30">
        <f>Supporting_Calculations!C93</f>
        <v>0</v>
      </c>
      <c r="D93" s="30">
        <f>Supporting_Calculations!D93</f>
        <v>0</v>
      </c>
      <c r="E93" s="30">
        <f>Supporting_Calculations!E93</f>
        <v>0</v>
      </c>
      <c r="F93" s="30">
        <f>Supporting_Calculations!F93</f>
        <v>0</v>
      </c>
      <c r="G93" s="30">
        <f>Supporting_Calculations!G93</f>
        <v>0</v>
      </c>
    </row>
    <row r="94" spans="1:8">
      <c r="A94" s="6" t="s">
        <v>86</v>
      </c>
      <c r="B94" s="19" t="s">
        <v>124</v>
      </c>
      <c r="C94" s="30">
        <f>Supporting_Calculations!C94</f>
        <v>0</v>
      </c>
      <c r="D94" s="30">
        <f>Supporting_Calculations!D94</f>
        <v>0</v>
      </c>
      <c r="E94" s="30">
        <f>Supporting_Calculations!E94</f>
        <v>0</v>
      </c>
      <c r="F94" s="30">
        <f>Supporting_Calculations!F94</f>
        <v>0</v>
      </c>
      <c r="G94" s="30">
        <f>Supporting_Calculations!G94</f>
        <v>0</v>
      </c>
    </row>
    <row r="95" spans="1:8">
      <c r="A95" s="6" t="s">
        <v>116</v>
      </c>
      <c r="B95" s="19" t="s">
        <v>124</v>
      </c>
      <c r="C95" s="30">
        <f>Supporting_Calculations!C95</f>
        <v>0</v>
      </c>
      <c r="D95" s="30">
        <f>Supporting_Calculations!D95</f>
        <v>0</v>
      </c>
      <c r="E95" s="30">
        <f>Supporting_Calculations!E95</f>
        <v>0</v>
      </c>
      <c r="F95" s="30">
        <f>Supporting_Calculations!F95</f>
        <v>0</v>
      </c>
      <c r="G95" s="30">
        <f>Supporting_Calculations!G95</f>
        <v>0</v>
      </c>
    </row>
    <row r="96" spans="1:8">
      <c r="A96" s="12" t="s">
        <v>26</v>
      </c>
      <c r="B96" s="13"/>
      <c r="C96" s="33"/>
      <c r="D96" s="33"/>
      <c r="E96" s="33"/>
      <c r="F96" s="33"/>
      <c r="G96" s="33"/>
    </row>
    <row r="97" spans="1:8">
      <c r="A97" s="10" t="s">
        <v>33</v>
      </c>
      <c r="B97" s="26" t="s">
        <v>125</v>
      </c>
      <c r="C97" s="30">
        <f>Supporting_Calculations!C97</f>
        <v>0</v>
      </c>
      <c r="D97" s="30">
        <f>Supporting_Calculations!D97</f>
        <v>0</v>
      </c>
      <c r="E97" s="30">
        <f>Supporting_Calculations!E97</f>
        <v>0</v>
      </c>
      <c r="F97" s="30">
        <f>Supporting_Calculations!F97</f>
        <v>0</v>
      </c>
      <c r="G97" s="30">
        <f>Supporting_Calculations!G97</f>
        <v>0</v>
      </c>
    </row>
    <row r="98" spans="1:8">
      <c r="A98" s="10" t="s">
        <v>34</v>
      </c>
      <c r="B98" s="26" t="s">
        <v>124</v>
      </c>
      <c r="C98" s="30">
        <f>Supporting_Calculations!C98</f>
        <v>0</v>
      </c>
      <c r="D98" s="30">
        <f>Supporting_Calculations!D98</f>
        <v>0</v>
      </c>
      <c r="E98" s="30">
        <f>Supporting_Calculations!E98</f>
        <v>0</v>
      </c>
      <c r="F98" s="30">
        <f>Supporting_Calculations!F98</f>
        <v>0</v>
      </c>
      <c r="G98" s="30">
        <f>Supporting_Calculations!G98</f>
        <v>0</v>
      </c>
    </row>
    <row r="99" spans="1:8">
      <c r="A99" s="6" t="s">
        <v>35</v>
      </c>
      <c r="B99" s="19" t="s">
        <v>124</v>
      </c>
      <c r="C99" s="30">
        <f>Supporting_Calculations!C99</f>
        <v>0</v>
      </c>
      <c r="D99" s="30">
        <f>Supporting_Calculations!D99</f>
        <v>0</v>
      </c>
      <c r="E99" s="30">
        <f>Supporting_Calculations!E99</f>
        <v>0</v>
      </c>
      <c r="F99" s="30">
        <f>Supporting_Calculations!F99</f>
        <v>0</v>
      </c>
      <c r="G99" s="30">
        <f>Supporting_Calculations!G99</f>
        <v>0</v>
      </c>
    </row>
    <row r="100" spans="1:8">
      <c r="A100" s="6" t="s">
        <v>69</v>
      </c>
      <c r="B100" s="19" t="s">
        <v>125</v>
      </c>
      <c r="C100" s="30">
        <f>Supporting_Calculations!C100</f>
        <v>0</v>
      </c>
      <c r="D100" s="30">
        <f>Supporting_Calculations!D100</f>
        <v>0</v>
      </c>
      <c r="E100" s="30">
        <f>Supporting_Calculations!E100</f>
        <v>0</v>
      </c>
      <c r="F100" s="30">
        <f>Supporting_Calculations!F100</f>
        <v>0</v>
      </c>
      <c r="G100" s="30">
        <f>Supporting_Calculations!G100</f>
        <v>0</v>
      </c>
    </row>
    <row r="101" spans="1:8">
      <c r="A101" s="6" t="s">
        <v>116</v>
      </c>
      <c r="B101" s="19" t="s">
        <v>124</v>
      </c>
      <c r="C101" s="30">
        <f>Supporting_Calculations!C101</f>
        <v>0</v>
      </c>
      <c r="D101" s="30">
        <f>Supporting_Calculations!D101</f>
        <v>0</v>
      </c>
      <c r="E101" s="30">
        <f>Supporting_Calculations!E101</f>
        <v>0</v>
      </c>
      <c r="F101" s="30">
        <f>Supporting_Calculations!F101</f>
        <v>0</v>
      </c>
      <c r="G101" s="30">
        <f>Supporting_Calculations!G101</f>
        <v>0</v>
      </c>
    </row>
    <row r="102" spans="1:8">
      <c r="A102" s="27" t="s">
        <v>130</v>
      </c>
      <c r="B102" s="26" t="s">
        <v>125</v>
      </c>
      <c r="C102" s="30">
        <f>Supporting_Calculations!C102</f>
        <v>0</v>
      </c>
      <c r="D102" s="30">
        <f>Supporting_Calculations!D102</f>
        <v>0</v>
      </c>
      <c r="E102" s="30">
        <f>Supporting_Calculations!E102</f>
        <v>0</v>
      </c>
      <c r="F102" s="30">
        <f>Supporting_Calculations!F102</f>
        <v>0</v>
      </c>
      <c r="G102" s="30">
        <f>Supporting_Calculations!G102</f>
        <v>0</v>
      </c>
      <c r="H102" s="22"/>
    </row>
    <row r="103" spans="1:8">
      <c r="A103" s="12" t="s">
        <v>29</v>
      </c>
      <c r="B103" s="13"/>
      <c r="C103" s="33"/>
      <c r="D103" s="33"/>
      <c r="E103" s="33"/>
      <c r="F103" s="33"/>
      <c r="G103" s="33"/>
    </row>
    <row r="104" spans="1:8">
      <c r="A104" s="6" t="s">
        <v>88</v>
      </c>
      <c r="B104" s="19" t="s">
        <v>124</v>
      </c>
      <c r="C104" s="30">
        <f>Supporting_Calculations!C104</f>
        <v>0</v>
      </c>
      <c r="D104" s="30">
        <f>Supporting_Calculations!D104</f>
        <v>0</v>
      </c>
      <c r="E104" s="30">
        <f>Supporting_Calculations!E104</f>
        <v>0</v>
      </c>
      <c r="F104" s="30">
        <f>Supporting_Calculations!F104</f>
        <v>0</v>
      </c>
      <c r="G104" s="30">
        <f>Supporting_Calculations!G104</f>
        <v>0</v>
      </c>
    </row>
    <row r="105" spans="1:8">
      <c r="A105" s="6" t="s">
        <v>89</v>
      </c>
      <c r="B105" s="19" t="s">
        <v>124</v>
      </c>
      <c r="C105" s="30">
        <f>Supporting_Calculations!C105</f>
        <v>0</v>
      </c>
      <c r="D105" s="30">
        <f>Supporting_Calculations!D105</f>
        <v>0</v>
      </c>
      <c r="E105" s="30">
        <f>Supporting_Calculations!E105</f>
        <v>0</v>
      </c>
      <c r="F105" s="30">
        <f>Supporting_Calculations!F105</f>
        <v>0</v>
      </c>
      <c r="G105" s="30">
        <f>Supporting_Calculations!G105</f>
        <v>0</v>
      </c>
    </row>
    <row r="106" spans="1:8">
      <c r="A106" s="6" t="s">
        <v>30</v>
      </c>
      <c r="B106" s="19" t="s">
        <v>125</v>
      </c>
      <c r="C106" s="30">
        <f>Supporting_Calculations!C106</f>
        <v>0</v>
      </c>
      <c r="D106" s="30">
        <f>Supporting_Calculations!D106</f>
        <v>0</v>
      </c>
      <c r="E106" s="30">
        <f>Supporting_Calculations!E106</f>
        <v>0</v>
      </c>
      <c r="F106" s="30">
        <f>Supporting_Calculations!F106</f>
        <v>0</v>
      </c>
      <c r="G106" s="30">
        <f>Supporting_Calculations!G106</f>
        <v>0</v>
      </c>
    </row>
    <row r="107" spans="1:8">
      <c r="A107" s="6" t="s">
        <v>31</v>
      </c>
      <c r="B107" s="19" t="s">
        <v>125</v>
      </c>
      <c r="C107" s="30">
        <f>Supporting_Calculations!C107</f>
        <v>0</v>
      </c>
      <c r="D107" s="30">
        <f>Supporting_Calculations!D107</f>
        <v>0</v>
      </c>
      <c r="E107" s="30">
        <f>Supporting_Calculations!E107</f>
        <v>0</v>
      </c>
      <c r="F107" s="30">
        <f>Supporting_Calculations!F107</f>
        <v>0</v>
      </c>
      <c r="G107" s="30">
        <f>Supporting_Calculations!G107</f>
        <v>0</v>
      </c>
    </row>
    <row r="108" spans="1:8">
      <c r="A108" s="6" t="s">
        <v>32</v>
      </c>
      <c r="B108" s="19" t="s">
        <v>125</v>
      </c>
      <c r="C108" s="30">
        <f>Supporting_Calculations!C108</f>
        <v>0</v>
      </c>
      <c r="D108" s="30">
        <f>Supporting_Calculations!D108</f>
        <v>0</v>
      </c>
      <c r="E108" s="30">
        <f>Supporting_Calculations!E108</f>
        <v>0</v>
      </c>
      <c r="F108" s="30">
        <f>Supporting_Calculations!F108</f>
        <v>0</v>
      </c>
      <c r="G108" s="30">
        <f>Supporting_Calculations!G108</f>
        <v>0</v>
      </c>
    </row>
    <row r="109" spans="1:8">
      <c r="A109" s="6" t="s">
        <v>90</v>
      </c>
      <c r="B109" s="19" t="s">
        <v>125</v>
      </c>
      <c r="C109" s="30">
        <f>Supporting_Calculations!C109</f>
        <v>0</v>
      </c>
      <c r="D109" s="30">
        <f>Supporting_Calculations!D109</f>
        <v>0</v>
      </c>
      <c r="E109" s="30">
        <f>Supporting_Calculations!E109</f>
        <v>0</v>
      </c>
      <c r="F109" s="30">
        <f>Supporting_Calculations!F109</f>
        <v>0</v>
      </c>
      <c r="G109" s="30">
        <f>Supporting_Calculations!G109</f>
        <v>0</v>
      </c>
    </row>
    <row r="110" spans="1:8">
      <c r="A110" s="6" t="s">
        <v>46</v>
      </c>
      <c r="B110" s="19" t="s">
        <v>125</v>
      </c>
      <c r="C110" s="30">
        <f>Supporting_Calculations!C110</f>
        <v>0</v>
      </c>
      <c r="D110" s="30">
        <f>Supporting_Calculations!D110</f>
        <v>0</v>
      </c>
      <c r="E110" s="30">
        <f>Supporting_Calculations!E110</f>
        <v>0</v>
      </c>
      <c r="F110" s="30">
        <f>Supporting_Calculations!F110</f>
        <v>0</v>
      </c>
      <c r="G110" s="30">
        <f>Supporting_Calculations!G110</f>
        <v>0</v>
      </c>
    </row>
    <row r="111" spans="1:8">
      <c r="A111" s="10" t="s">
        <v>48</v>
      </c>
      <c r="B111" s="26" t="s">
        <v>125</v>
      </c>
      <c r="C111" s="30">
        <f>Supporting_Calculations!C111</f>
        <v>0</v>
      </c>
      <c r="D111" s="30">
        <f>Supporting_Calculations!D111</f>
        <v>0</v>
      </c>
      <c r="E111" s="30">
        <f>Supporting_Calculations!E111</f>
        <v>0</v>
      </c>
      <c r="F111" s="30">
        <f>Supporting_Calculations!F111</f>
        <v>0</v>
      </c>
      <c r="G111" s="30">
        <f>Supporting_Calculations!G111</f>
        <v>0</v>
      </c>
    </row>
    <row r="112" spans="1:8">
      <c r="A112" s="6" t="s">
        <v>70</v>
      </c>
      <c r="B112" s="19" t="s">
        <v>125</v>
      </c>
      <c r="C112" s="30">
        <f>Supporting_Calculations!C112</f>
        <v>0</v>
      </c>
      <c r="D112" s="30">
        <f>Supporting_Calculations!D112</f>
        <v>0</v>
      </c>
      <c r="E112" s="30">
        <f>Supporting_Calculations!E112</f>
        <v>0</v>
      </c>
      <c r="F112" s="30">
        <f>Supporting_Calculations!F112</f>
        <v>0</v>
      </c>
      <c r="G112" s="30">
        <f>Supporting_Calculations!G112</f>
        <v>0</v>
      </c>
    </row>
    <row r="113" spans="1:7">
      <c r="A113" s="6" t="s">
        <v>49</v>
      </c>
      <c r="B113" s="19" t="s">
        <v>125</v>
      </c>
      <c r="C113" s="30">
        <f>Supporting_Calculations!C113</f>
        <v>0</v>
      </c>
      <c r="D113" s="30">
        <f>Supporting_Calculations!D113</f>
        <v>0</v>
      </c>
      <c r="E113" s="30">
        <f>Supporting_Calculations!E113</f>
        <v>0</v>
      </c>
      <c r="F113" s="30">
        <f>Supporting_Calculations!F113</f>
        <v>0</v>
      </c>
      <c r="G113" s="30">
        <f>Supporting_Calculations!G113</f>
        <v>0</v>
      </c>
    </row>
    <row r="114" spans="1:7">
      <c r="A114" s="6" t="s">
        <v>50</v>
      </c>
      <c r="B114" s="19" t="s">
        <v>125</v>
      </c>
      <c r="C114" s="30">
        <f>Supporting_Calculations!C114</f>
        <v>0</v>
      </c>
      <c r="D114" s="30">
        <f>Supporting_Calculations!D114</f>
        <v>0</v>
      </c>
      <c r="E114" s="30">
        <f>Supporting_Calculations!E114</f>
        <v>0</v>
      </c>
      <c r="F114" s="30">
        <f>Supporting_Calculations!F114</f>
        <v>0</v>
      </c>
      <c r="G114" s="30">
        <f>Supporting_Calculations!G114</f>
        <v>0</v>
      </c>
    </row>
    <row r="115" spans="1:7">
      <c r="A115" s="6" t="s">
        <v>51</v>
      </c>
      <c r="B115" s="19" t="s">
        <v>125</v>
      </c>
      <c r="C115" s="30">
        <f>Supporting_Calculations!C115</f>
        <v>0</v>
      </c>
      <c r="D115" s="30">
        <f>Supporting_Calculations!D115</f>
        <v>0</v>
      </c>
      <c r="E115" s="30">
        <f>Supporting_Calculations!E115</f>
        <v>0</v>
      </c>
      <c r="F115" s="30">
        <f>Supporting_Calculations!F115</f>
        <v>0</v>
      </c>
      <c r="G115" s="30">
        <f>Supporting_Calculations!G115</f>
        <v>0</v>
      </c>
    </row>
    <row r="116" spans="1:7">
      <c r="A116" s="6" t="s">
        <v>71</v>
      </c>
      <c r="B116" s="19" t="s">
        <v>125</v>
      </c>
      <c r="C116" s="30">
        <f>Supporting_Calculations!C116</f>
        <v>0</v>
      </c>
      <c r="D116" s="30">
        <f>Supporting_Calculations!D116</f>
        <v>0</v>
      </c>
      <c r="E116" s="30">
        <f>Supporting_Calculations!E116</f>
        <v>0</v>
      </c>
      <c r="F116" s="30">
        <f>Supporting_Calculations!F116</f>
        <v>0</v>
      </c>
      <c r="G116" s="30">
        <f>Supporting_Calculations!G116</f>
        <v>0</v>
      </c>
    </row>
    <row r="117" spans="1:7">
      <c r="A117" s="6" t="s">
        <v>86</v>
      </c>
      <c r="B117" s="19" t="s">
        <v>124</v>
      </c>
      <c r="C117" s="30">
        <f>Supporting_Calculations!C117</f>
        <v>0</v>
      </c>
      <c r="D117" s="30">
        <f>Supporting_Calculations!D117</f>
        <v>0</v>
      </c>
      <c r="E117" s="30">
        <f>Supporting_Calculations!E117</f>
        <v>0</v>
      </c>
      <c r="F117" s="30">
        <f>Supporting_Calculations!F117</f>
        <v>0</v>
      </c>
      <c r="G117" s="30">
        <f>Supporting_Calculations!G117</f>
        <v>0</v>
      </c>
    </row>
    <row r="118" spans="1:7">
      <c r="A118" s="6" t="s">
        <v>116</v>
      </c>
      <c r="B118" s="19" t="s">
        <v>124</v>
      </c>
      <c r="C118" s="30">
        <f>Supporting_Calculations!C118</f>
        <v>0</v>
      </c>
      <c r="D118" s="30">
        <f>Supporting_Calculations!D118</f>
        <v>0</v>
      </c>
      <c r="E118" s="30">
        <f>Supporting_Calculations!E118</f>
        <v>0</v>
      </c>
      <c r="F118" s="30">
        <f>Supporting_Calculations!F118</f>
        <v>0</v>
      </c>
      <c r="G118" s="30">
        <f>Supporting_Calculations!G118</f>
        <v>0</v>
      </c>
    </row>
    <row r="119" spans="1:7">
      <c r="A119" s="12" t="s">
        <v>53</v>
      </c>
      <c r="B119" s="13"/>
      <c r="C119" s="33"/>
      <c r="D119" s="33"/>
      <c r="E119" s="33"/>
      <c r="F119" s="33"/>
      <c r="G119" s="33"/>
    </row>
    <row r="120" spans="1:7">
      <c r="A120" s="6" t="s">
        <v>47</v>
      </c>
      <c r="B120" s="19" t="s">
        <v>125</v>
      </c>
      <c r="C120" s="30">
        <f>Supporting_Calculations!C120</f>
        <v>0</v>
      </c>
      <c r="D120" s="30">
        <f>Supporting_Calculations!D120</f>
        <v>0</v>
      </c>
      <c r="E120" s="30">
        <f>Supporting_Calculations!E120</f>
        <v>0</v>
      </c>
      <c r="F120" s="30">
        <f>Supporting_Calculations!F120</f>
        <v>0</v>
      </c>
      <c r="G120" s="30">
        <f>Supporting_Calculations!G120</f>
        <v>0</v>
      </c>
    </row>
    <row r="121" spans="1:7">
      <c r="A121" s="6" t="s">
        <v>54</v>
      </c>
      <c r="B121" s="19" t="s">
        <v>125</v>
      </c>
      <c r="C121" s="30">
        <f>Supporting_Calculations!C121</f>
        <v>0</v>
      </c>
      <c r="D121" s="30">
        <f>Supporting_Calculations!D121</f>
        <v>0</v>
      </c>
      <c r="E121" s="30">
        <f>Supporting_Calculations!E121</f>
        <v>0</v>
      </c>
      <c r="F121" s="30">
        <f>Supporting_Calculations!F121</f>
        <v>0</v>
      </c>
      <c r="G121" s="30">
        <f>Supporting_Calculations!G121</f>
        <v>0</v>
      </c>
    </row>
    <row r="122" spans="1:7">
      <c r="A122" s="6" t="s">
        <v>55</v>
      </c>
      <c r="B122" s="19" t="s">
        <v>125</v>
      </c>
      <c r="C122" s="30">
        <f>Supporting_Calculations!C122</f>
        <v>0</v>
      </c>
      <c r="D122" s="30">
        <f>Supporting_Calculations!D122</f>
        <v>0</v>
      </c>
      <c r="E122" s="30">
        <f>Supporting_Calculations!E122</f>
        <v>0</v>
      </c>
      <c r="F122" s="30">
        <f>Supporting_Calculations!F122</f>
        <v>0</v>
      </c>
      <c r="G122" s="30">
        <f>Supporting_Calculations!G122</f>
        <v>0</v>
      </c>
    </row>
    <row r="123" spans="1:7">
      <c r="A123" s="6" t="s">
        <v>56</v>
      </c>
      <c r="B123" s="19" t="s">
        <v>125</v>
      </c>
      <c r="C123" s="30">
        <f>Supporting_Calculations!C123</f>
        <v>0</v>
      </c>
      <c r="D123" s="30">
        <f>Supporting_Calculations!D123</f>
        <v>0</v>
      </c>
      <c r="E123" s="30">
        <f>Supporting_Calculations!E123</f>
        <v>0</v>
      </c>
      <c r="F123" s="30">
        <f>Supporting_Calculations!F123</f>
        <v>0</v>
      </c>
      <c r="G123" s="30">
        <f>Supporting_Calculations!G123</f>
        <v>0</v>
      </c>
    </row>
    <row r="124" spans="1:7">
      <c r="A124" s="6" t="s">
        <v>57</v>
      </c>
      <c r="B124" s="28" t="s">
        <v>147</v>
      </c>
      <c r="C124" s="30">
        <f>Supporting_Calculations!C124</f>
        <v>0</v>
      </c>
      <c r="D124" s="30">
        <f>Supporting_Calculations!D124</f>
        <v>0</v>
      </c>
      <c r="E124" s="30">
        <f>Supporting_Calculations!E124</f>
        <v>0</v>
      </c>
      <c r="F124" s="30">
        <f>Supporting_Calculations!F124</f>
        <v>0</v>
      </c>
      <c r="G124" s="30">
        <f>Supporting_Calculations!G124</f>
        <v>0</v>
      </c>
    </row>
    <row r="125" spans="1:7">
      <c r="A125" s="6" t="s">
        <v>58</v>
      </c>
      <c r="B125" s="19" t="s">
        <v>125</v>
      </c>
      <c r="C125" s="30">
        <f>Supporting_Calculations!C125</f>
        <v>0</v>
      </c>
      <c r="D125" s="30">
        <f>Supporting_Calculations!D125</f>
        <v>0</v>
      </c>
      <c r="E125" s="30">
        <f>Supporting_Calculations!E125</f>
        <v>0</v>
      </c>
      <c r="F125" s="30">
        <f>Supporting_Calculations!F125</f>
        <v>0</v>
      </c>
      <c r="G125" s="30">
        <f>Supporting_Calculations!G125</f>
        <v>0</v>
      </c>
    </row>
    <row r="126" spans="1:7">
      <c r="A126" s="6" t="s">
        <v>91</v>
      </c>
      <c r="B126" s="19" t="s">
        <v>125</v>
      </c>
      <c r="C126" s="30">
        <f>Supporting_Calculations!C126</f>
        <v>0</v>
      </c>
      <c r="D126" s="30">
        <f>Supporting_Calculations!D126</f>
        <v>0</v>
      </c>
      <c r="E126" s="30">
        <f>Supporting_Calculations!E126</f>
        <v>0</v>
      </c>
      <c r="F126" s="30">
        <f>Supporting_Calculations!F126</f>
        <v>0</v>
      </c>
      <c r="G126" s="30">
        <f>Supporting_Calculations!G126</f>
        <v>0</v>
      </c>
    </row>
    <row r="127" spans="1:7">
      <c r="A127" s="6" t="s">
        <v>92</v>
      </c>
      <c r="B127" s="19" t="s">
        <v>124</v>
      </c>
      <c r="C127" s="30">
        <f>Supporting_Calculations!C127</f>
        <v>0</v>
      </c>
      <c r="D127" s="30">
        <f>Supporting_Calculations!D127</f>
        <v>0</v>
      </c>
      <c r="E127" s="30">
        <f>Supporting_Calculations!E127</f>
        <v>0</v>
      </c>
      <c r="F127" s="30">
        <f>Supporting_Calculations!F127</f>
        <v>0</v>
      </c>
      <c r="G127" s="30">
        <f>Supporting_Calculations!G127</f>
        <v>0</v>
      </c>
    </row>
    <row r="128" spans="1:7">
      <c r="A128" s="9" t="s">
        <v>93</v>
      </c>
      <c r="B128" s="19" t="s">
        <v>124</v>
      </c>
      <c r="C128" s="30">
        <f>Supporting_Calculations!C128</f>
        <v>0</v>
      </c>
      <c r="D128" s="30">
        <f>Supporting_Calculations!D128</f>
        <v>0</v>
      </c>
      <c r="E128" s="30">
        <f>Supporting_Calculations!E128</f>
        <v>0</v>
      </c>
      <c r="F128" s="30">
        <f>Supporting_Calculations!F128</f>
        <v>0</v>
      </c>
      <c r="G128" s="30">
        <f>Supporting_Calculations!G128</f>
        <v>0</v>
      </c>
    </row>
    <row r="129" spans="1:7">
      <c r="A129" s="6" t="s">
        <v>94</v>
      </c>
      <c r="B129" s="28" t="s">
        <v>148</v>
      </c>
      <c r="C129" s="30">
        <f>Supporting_Calculations!C129</f>
        <v>0</v>
      </c>
      <c r="D129" s="30">
        <f>Supporting_Calculations!D129</f>
        <v>0</v>
      </c>
      <c r="E129" s="30">
        <f>Supporting_Calculations!E129</f>
        <v>0</v>
      </c>
      <c r="F129" s="30">
        <f>Supporting_Calculations!F129</f>
        <v>0</v>
      </c>
      <c r="G129" s="30">
        <f>Supporting_Calculations!G129</f>
        <v>0</v>
      </c>
    </row>
    <row r="130" spans="1:7">
      <c r="A130" s="6" t="s">
        <v>95</v>
      </c>
      <c r="B130" s="19" t="s">
        <v>124</v>
      </c>
      <c r="C130" s="30">
        <f>Supporting_Calculations!C130</f>
        <v>0</v>
      </c>
      <c r="D130" s="30">
        <f>Supporting_Calculations!D130</f>
        <v>0</v>
      </c>
      <c r="E130" s="30">
        <f>Supporting_Calculations!E130</f>
        <v>0</v>
      </c>
      <c r="F130" s="30">
        <f>Supporting_Calculations!F130</f>
        <v>0</v>
      </c>
      <c r="G130" s="30">
        <f>Supporting_Calculations!G130</f>
        <v>0</v>
      </c>
    </row>
    <row r="131" spans="1:7">
      <c r="A131" s="6" t="s">
        <v>96</v>
      </c>
      <c r="B131" s="19" t="s">
        <v>149</v>
      </c>
      <c r="C131" s="30">
        <f>Supporting_Calculations!C131</f>
        <v>0</v>
      </c>
      <c r="D131" s="30">
        <f>Supporting_Calculations!D131</f>
        <v>0</v>
      </c>
      <c r="E131" s="30"/>
      <c r="F131" s="30"/>
      <c r="G131" s="30"/>
    </row>
    <row r="132" spans="1:7">
      <c r="A132" s="10" t="s">
        <v>97</v>
      </c>
      <c r="B132" s="26" t="s">
        <v>150</v>
      </c>
      <c r="C132" s="30">
        <f>Supporting_Calculations!C132</f>
        <v>0</v>
      </c>
      <c r="D132" s="30">
        <f>Supporting_Calculations!D132</f>
        <v>0</v>
      </c>
      <c r="E132" s="30">
        <f>Supporting_Calculations!E132</f>
        <v>0</v>
      </c>
      <c r="F132" s="30"/>
      <c r="G132" s="30">
        <f>Supporting_Calculations!G132</f>
        <v>0</v>
      </c>
    </row>
    <row r="133" spans="1:7">
      <c r="A133" s="6" t="s">
        <v>107</v>
      </c>
      <c r="B133" s="19" t="s">
        <v>149</v>
      </c>
      <c r="C133" s="30">
        <f>Supporting_Calculations!C133</f>
        <v>0</v>
      </c>
      <c r="D133" s="30">
        <f>Supporting_Calculations!D133</f>
        <v>0</v>
      </c>
      <c r="E133" s="30">
        <f>Supporting_Calculations!E133</f>
        <v>0</v>
      </c>
      <c r="F133" s="30">
        <f>Supporting_Calculations!F133</f>
        <v>0</v>
      </c>
      <c r="G133" s="30">
        <f>Supporting_Calculations!G133</f>
        <v>0</v>
      </c>
    </row>
    <row r="134" spans="1:7">
      <c r="A134" s="6" t="s">
        <v>106</v>
      </c>
      <c r="B134" s="19" t="s">
        <v>149</v>
      </c>
      <c r="C134" s="30">
        <f>Supporting_Calculations!C134</f>
        <v>0</v>
      </c>
      <c r="D134" s="30">
        <f>Supporting_Calculations!D134</f>
        <v>0</v>
      </c>
      <c r="E134" s="30">
        <f>Supporting_Calculations!E134</f>
        <v>0</v>
      </c>
      <c r="F134" s="30">
        <f>Supporting_Calculations!F134</f>
        <v>0</v>
      </c>
      <c r="G134" s="30">
        <f>Supporting_Calculations!G134</f>
        <v>0</v>
      </c>
    </row>
    <row r="135" spans="1:7">
      <c r="A135" s="10" t="s">
        <v>86</v>
      </c>
      <c r="B135" s="19" t="s">
        <v>124</v>
      </c>
      <c r="C135" s="30">
        <f>Supporting_Calculations!C135</f>
        <v>0</v>
      </c>
      <c r="D135" s="30">
        <f>Supporting_Calculations!D135</f>
        <v>0</v>
      </c>
      <c r="E135" s="30">
        <f>Supporting_Calculations!E135</f>
        <v>0</v>
      </c>
      <c r="F135" s="30">
        <f>Supporting_Calculations!F135</f>
        <v>0</v>
      </c>
      <c r="G135" s="30">
        <f>Supporting_Calculations!G135</f>
        <v>0</v>
      </c>
    </row>
    <row r="136" spans="1:7">
      <c r="A136" s="6" t="s">
        <v>118</v>
      </c>
      <c r="B136" s="19" t="s">
        <v>124</v>
      </c>
      <c r="C136" s="30">
        <f>Supporting_Calculations!C136</f>
        <v>0</v>
      </c>
      <c r="D136" s="30">
        <f>Supporting_Calculations!D136</f>
        <v>0</v>
      </c>
      <c r="E136" s="30">
        <f>Supporting_Calculations!E136</f>
        <v>0</v>
      </c>
      <c r="F136" s="30">
        <f>Supporting_Calculations!F136</f>
        <v>0</v>
      </c>
      <c r="G136" s="30">
        <f>Supporting_Calculations!G136</f>
        <v>0</v>
      </c>
    </row>
    <row r="137" spans="1:7">
      <c r="A137" s="6" t="s">
        <v>119</v>
      </c>
      <c r="B137" s="19" t="s">
        <v>124</v>
      </c>
      <c r="C137" s="30">
        <f>Supporting_Calculations!C137</f>
        <v>0</v>
      </c>
      <c r="D137" s="30">
        <f>Supporting_Calculations!D137</f>
        <v>0</v>
      </c>
      <c r="E137" s="30">
        <f>Supporting_Calculations!E137</f>
        <v>0</v>
      </c>
      <c r="F137" s="30">
        <f>Supporting_Calculations!F137</f>
        <v>0</v>
      </c>
      <c r="G137" s="30">
        <f>Supporting_Calculations!G137</f>
        <v>0</v>
      </c>
    </row>
    <row r="138" spans="1:7">
      <c r="A138" s="10" t="s">
        <v>55</v>
      </c>
      <c r="B138" s="26" t="s">
        <v>125</v>
      </c>
      <c r="C138" s="30">
        <f>Supporting_Calculations!C138</f>
        <v>0</v>
      </c>
      <c r="D138" s="30">
        <f>Supporting_Calculations!D138</f>
        <v>0</v>
      </c>
      <c r="E138" s="30">
        <f>Supporting_Calculations!E138</f>
        <v>0</v>
      </c>
      <c r="F138" s="30">
        <f>Supporting_Calculations!F138</f>
        <v>0</v>
      </c>
      <c r="G138" s="30">
        <f>Supporting_Calculations!G138</f>
        <v>0</v>
      </c>
    </row>
    <row r="139" spans="1:7">
      <c r="B139" s="11" t="s">
        <v>115</v>
      </c>
      <c r="C139" s="48">
        <f>SUM(C4:C138)</f>
        <v>1982.9068052000002</v>
      </c>
      <c r="D139" s="48">
        <f>SUM(D4:D138)</f>
        <v>348.264748</v>
      </c>
      <c r="E139" s="48">
        <f>SUM(E4:E138)</f>
        <v>2395.2862385999997</v>
      </c>
      <c r="F139" s="48">
        <f>SUM(F4:F138)</f>
        <v>991.10855200000015</v>
      </c>
      <c r="G139" s="48">
        <f>SUM(G4:G138)</f>
        <v>11511.123750000001</v>
      </c>
    </row>
    <row r="141" spans="1:7">
      <c r="B141" s="11" t="s">
        <v>114</v>
      </c>
      <c r="C141" s="49">
        <f>G139</f>
        <v>11511.123750000001</v>
      </c>
    </row>
    <row r="145" spans="1:7">
      <c r="A145" s="2"/>
    </row>
    <row r="146" spans="1:7">
      <c r="A146" s="78" t="s">
        <v>102</v>
      </c>
      <c r="B146" s="79"/>
      <c r="C146" s="79"/>
      <c r="D146" s="79"/>
      <c r="E146" s="79"/>
      <c r="F146" s="79"/>
      <c r="G146" s="79"/>
    </row>
    <row r="147" spans="1:7">
      <c r="A147" s="75" t="s">
        <v>103</v>
      </c>
      <c r="B147" s="76"/>
      <c r="C147" s="76"/>
      <c r="D147" s="76"/>
      <c r="E147" s="76"/>
      <c r="F147" s="76"/>
      <c r="G147" s="77"/>
    </row>
    <row r="148" spans="1:7">
      <c r="A148" s="69" t="s">
        <v>108</v>
      </c>
      <c r="B148" s="70"/>
      <c r="C148" s="70"/>
      <c r="D148" s="70"/>
      <c r="E148" s="70"/>
      <c r="F148" s="70"/>
      <c r="G148" s="71"/>
    </row>
    <row r="149" spans="1:7">
      <c r="A149" s="69" t="s">
        <v>109</v>
      </c>
      <c r="B149" s="70"/>
      <c r="C149" s="70"/>
      <c r="D149" s="70"/>
      <c r="E149" s="70"/>
      <c r="F149" s="70"/>
      <c r="G149" s="71"/>
    </row>
    <row r="150" spans="1:7">
      <c r="A150" s="69" t="s">
        <v>122</v>
      </c>
      <c r="B150" s="70"/>
      <c r="C150" s="70"/>
      <c r="D150" s="70"/>
      <c r="E150" s="70"/>
      <c r="F150" s="70"/>
      <c r="G150" s="71"/>
    </row>
    <row r="151" spans="1:7">
      <c r="A151" s="69" t="s">
        <v>123</v>
      </c>
      <c r="B151" s="70"/>
      <c r="C151" s="70"/>
      <c r="D151" s="70"/>
      <c r="E151" s="70"/>
      <c r="F151" s="70"/>
      <c r="G151" s="71"/>
    </row>
    <row r="152" spans="1:7">
      <c r="A152" s="72" t="s">
        <v>110</v>
      </c>
      <c r="B152" s="73"/>
      <c r="C152" s="73"/>
      <c r="D152" s="73"/>
      <c r="E152" s="73"/>
      <c r="F152" s="73"/>
      <c r="G152" s="74"/>
    </row>
  </sheetData>
  <mergeCells count="8">
    <mergeCell ref="C1:G1"/>
    <mergeCell ref="A151:G151"/>
    <mergeCell ref="A152:G152"/>
    <mergeCell ref="A147:G147"/>
    <mergeCell ref="A148:G148"/>
    <mergeCell ref="A146:G146"/>
    <mergeCell ref="A149:G149"/>
    <mergeCell ref="A150:G150"/>
  </mergeCells>
  <phoneticPr fontId="4" type="noConversion"/>
  <conditionalFormatting sqref="C27:G27 C31:G34 C38:G47 C51:G58 C60:G66 C69:G74 C76:G87 C89:G95 C97:G102 C104:G118 C120:G138 C4:F19 C20:G23">
    <cfRule type="cellIs" dxfId="1" priority="3" operator="equal">
      <formula>0</formula>
    </cfRule>
  </conditionalFormatting>
  <conditionalFormatting sqref="C68">
    <cfRule type="cellIs" dxfId="0" priority="1" operator="equal">
      <formula>0</formula>
    </cfRule>
  </conditionalFormatting>
  <printOptions horizontalCentered="1"/>
  <pageMargins left="0.19685039370078741" right="0.19685039370078741" top="0.74803149606299213" bottom="0.51181102362204722" header="0.23622047244094491" footer="0"/>
  <pageSetup scale="35" fitToHeight="3" orientation="portrait" r:id="rId1"/>
  <headerFooter alignWithMargins="0">
    <oddHeader>&amp;C&amp;"Arial,Bold"&amp;12[insert school name]
SAE 2008 Clean Snowmobile Challenge - MSRP</oddHeader>
    <oddFooter>&amp;CPage &amp;P of &amp;N&amp;R&amp;D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52"/>
  <sheetViews>
    <sheetView zoomScale="80" zoomScaleNormal="80" workbookViewId="0">
      <pane xSplit="1" ySplit="2" topLeftCell="B118" activePane="bottomRight" state="frozen"/>
      <selection pane="topRight" activeCell="B1" sqref="B1"/>
      <selection pane="bottomLeft" activeCell="A3" sqref="A3"/>
      <selection pane="bottomRight" activeCell="A76" sqref="A76:G87"/>
    </sheetView>
  </sheetViews>
  <sheetFormatPr defaultColWidth="9.140625" defaultRowHeight="12.75"/>
  <cols>
    <col min="1" max="1" width="44.28515625" customWidth="1"/>
    <col min="2" max="2" width="36" customWidth="1"/>
    <col min="3" max="3" width="23.5703125" bestFit="1" customWidth="1"/>
    <col min="4" max="4" width="19.42578125" bestFit="1" customWidth="1"/>
    <col min="5" max="5" width="44.85546875" bestFit="1" customWidth="1"/>
    <col min="6" max="6" width="32.28515625" bestFit="1" customWidth="1"/>
    <col min="7" max="7" width="47.42578125" customWidth="1"/>
    <col min="8" max="8" width="12.7109375" customWidth="1"/>
  </cols>
  <sheetData>
    <row r="1" spans="1:9" ht="13.5" thickBot="1">
      <c r="A1" s="3" t="s">
        <v>98</v>
      </c>
      <c r="B1" s="3" t="s">
        <v>60</v>
      </c>
      <c r="C1" s="67" t="s">
        <v>104</v>
      </c>
      <c r="D1" s="68"/>
      <c r="E1" s="68"/>
      <c r="F1" s="68"/>
      <c r="G1" s="68"/>
    </row>
    <row r="2" spans="1:9" ht="26.25" thickTop="1">
      <c r="A2" s="21"/>
      <c r="B2" s="21"/>
      <c r="C2" s="20" t="s">
        <v>99</v>
      </c>
      <c r="D2" s="20" t="s">
        <v>100</v>
      </c>
      <c r="E2" s="20" t="s">
        <v>120</v>
      </c>
      <c r="F2" s="20" t="s">
        <v>121</v>
      </c>
      <c r="G2" s="20" t="s">
        <v>117</v>
      </c>
    </row>
    <row r="3" spans="1:9">
      <c r="A3" s="1"/>
      <c r="B3" s="4"/>
      <c r="C3" s="4"/>
      <c r="D3" s="4"/>
      <c r="E3" s="4"/>
      <c r="F3" s="4"/>
      <c r="G3" s="4"/>
    </row>
    <row r="4" spans="1:9" ht="25.5">
      <c r="A4" s="15" t="s">
        <v>177</v>
      </c>
      <c r="B4" s="16" t="s">
        <v>176</v>
      </c>
      <c r="C4" s="17"/>
      <c r="D4" s="17"/>
      <c r="E4" s="17"/>
      <c r="F4" s="17"/>
      <c r="G4" s="18">
        <v>9178.98</v>
      </c>
    </row>
    <row r="5" spans="1:9">
      <c r="A5" s="12" t="s">
        <v>105</v>
      </c>
      <c r="B5" s="13"/>
      <c r="C5" s="14"/>
      <c r="D5" s="14"/>
      <c r="E5" s="14"/>
      <c r="F5" s="14"/>
      <c r="G5" s="14"/>
    </row>
    <row r="6" spans="1:9">
      <c r="A6" s="6" t="s">
        <v>61</v>
      </c>
      <c r="B6" s="19" t="s">
        <v>125</v>
      </c>
      <c r="C6" s="51"/>
      <c r="D6" s="51"/>
      <c r="E6" s="51"/>
      <c r="F6" s="51"/>
      <c r="G6" s="51"/>
      <c r="I6" s="22" t="s">
        <v>135</v>
      </c>
    </row>
    <row r="7" spans="1:9">
      <c r="A7" s="6" t="s">
        <v>62</v>
      </c>
      <c r="B7" s="19" t="s">
        <v>124</v>
      </c>
      <c r="C7" s="51"/>
      <c r="D7" s="51"/>
      <c r="E7" s="51"/>
      <c r="F7" s="51"/>
      <c r="G7" s="51"/>
    </row>
    <row r="8" spans="1:9">
      <c r="A8" s="6" t="s">
        <v>63</v>
      </c>
      <c r="B8" s="19" t="s">
        <v>124</v>
      </c>
      <c r="C8" s="51"/>
      <c r="D8" s="51"/>
      <c r="E8" s="51"/>
      <c r="F8" s="51"/>
      <c r="G8" s="51"/>
    </row>
    <row r="9" spans="1:9">
      <c r="A9" s="6" t="s">
        <v>64</v>
      </c>
      <c r="B9" s="19" t="s">
        <v>124</v>
      </c>
      <c r="C9" s="51"/>
      <c r="D9" s="51"/>
      <c r="E9" s="51"/>
      <c r="F9" s="51"/>
      <c r="G9" s="51"/>
    </row>
    <row r="10" spans="1:9">
      <c r="A10" s="6" t="s">
        <v>65</v>
      </c>
      <c r="B10" s="19" t="s">
        <v>125</v>
      </c>
      <c r="C10" s="51"/>
      <c r="D10" s="51"/>
      <c r="E10" s="51"/>
      <c r="F10" s="51"/>
      <c r="G10" s="51"/>
    </row>
    <row r="11" spans="1:9">
      <c r="A11" s="6" t="s">
        <v>66</v>
      </c>
      <c r="B11" s="19" t="s">
        <v>125</v>
      </c>
      <c r="C11" s="51"/>
      <c r="D11" s="51"/>
      <c r="E11" s="51"/>
      <c r="F11" s="51"/>
      <c r="G11" s="51"/>
    </row>
    <row r="12" spans="1:9">
      <c r="A12" s="6" t="s">
        <v>87</v>
      </c>
      <c r="B12" s="19" t="s">
        <v>125</v>
      </c>
      <c r="C12" s="51"/>
      <c r="D12" s="51"/>
      <c r="E12" s="51"/>
      <c r="F12" s="51"/>
      <c r="G12" s="51"/>
    </row>
    <row r="13" spans="1:9">
      <c r="A13" s="7" t="s">
        <v>20</v>
      </c>
      <c r="B13" s="19" t="s">
        <v>125</v>
      </c>
      <c r="C13" s="51"/>
      <c r="D13" s="51"/>
      <c r="E13" s="51"/>
      <c r="F13" s="51"/>
      <c r="G13" s="51"/>
    </row>
    <row r="14" spans="1:9">
      <c r="A14" s="7" t="s">
        <v>116</v>
      </c>
      <c r="B14" s="19" t="s">
        <v>124</v>
      </c>
      <c r="C14" s="51"/>
      <c r="D14" s="51"/>
      <c r="E14" s="51"/>
      <c r="F14" s="51"/>
      <c r="G14" s="51"/>
    </row>
    <row r="15" spans="1:9">
      <c r="A15" s="12" t="s">
        <v>52</v>
      </c>
      <c r="B15" s="13"/>
      <c r="C15" s="53"/>
      <c r="D15" s="53"/>
      <c r="E15" s="53"/>
      <c r="F15" s="53"/>
      <c r="G15" s="53"/>
    </row>
    <row r="16" spans="1:9">
      <c r="A16" s="10" t="s">
        <v>59</v>
      </c>
      <c r="B16" s="26" t="s">
        <v>125</v>
      </c>
      <c r="C16" s="59"/>
      <c r="D16" s="59"/>
      <c r="E16" s="59"/>
      <c r="F16" s="59"/>
      <c r="G16" s="59"/>
    </row>
    <row r="17" spans="1:10">
      <c r="A17" s="25" t="s">
        <v>28</v>
      </c>
      <c r="B17" s="26" t="s">
        <v>125</v>
      </c>
      <c r="C17" s="59"/>
      <c r="D17" s="59"/>
      <c r="E17" s="59"/>
      <c r="F17" s="59"/>
      <c r="G17" s="59"/>
    </row>
    <row r="18" spans="1:10">
      <c r="A18" s="25" t="s">
        <v>111</v>
      </c>
      <c r="B18" s="26" t="s">
        <v>159</v>
      </c>
      <c r="C18" s="59"/>
      <c r="D18" s="59"/>
      <c r="E18" s="59"/>
      <c r="F18" s="59"/>
      <c r="G18" s="59"/>
    </row>
    <row r="19" spans="1:10">
      <c r="A19" s="25" t="s">
        <v>112</v>
      </c>
      <c r="B19" s="26" t="s">
        <v>125</v>
      </c>
      <c r="C19" s="59"/>
      <c r="D19" s="59"/>
      <c r="E19" s="59"/>
      <c r="F19" s="59"/>
      <c r="G19" s="59"/>
    </row>
    <row r="20" spans="1:10">
      <c r="A20" s="25" t="s">
        <v>37</v>
      </c>
      <c r="B20" s="26" t="s">
        <v>160</v>
      </c>
      <c r="C20" s="60" t="s">
        <v>179</v>
      </c>
      <c r="D20" s="59"/>
      <c r="E20" s="60" t="s">
        <v>182</v>
      </c>
      <c r="F20" s="60" t="s">
        <v>183</v>
      </c>
      <c r="G20" s="59">
        <f>MSRP_spreadsheet!G20</f>
        <v>162.50787240000005</v>
      </c>
      <c r="H20" s="35"/>
      <c r="I20" s="35" t="s">
        <v>161</v>
      </c>
    </row>
    <row r="21" spans="1:10">
      <c r="A21" s="25" t="s">
        <v>36</v>
      </c>
      <c r="B21" s="26" t="s">
        <v>124</v>
      </c>
      <c r="C21" s="59"/>
      <c r="D21" s="59"/>
      <c r="E21" s="59"/>
      <c r="F21" s="59"/>
      <c r="G21" s="59"/>
    </row>
    <row r="22" spans="1:10">
      <c r="A22" s="25" t="s">
        <v>101</v>
      </c>
      <c r="B22" s="26" t="s">
        <v>124</v>
      </c>
      <c r="C22" s="59"/>
      <c r="D22" s="59"/>
      <c r="E22" s="59"/>
      <c r="F22" s="59"/>
      <c r="G22" s="59"/>
    </row>
    <row r="23" spans="1:10">
      <c r="A23" s="10" t="s">
        <v>86</v>
      </c>
      <c r="B23" s="26" t="s">
        <v>133</v>
      </c>
      <c r="C23" s="59"/>
      <c r="D23" s="59"/>
      <c r="E23" s="59"/>
      <c r="F23" s="59"/>
      <c r="G23" s="59"/>
    </row>
    <row r="24" spans="1:10">
      <c r="A24" s="55" t="s">
        <v>163</v>
      </c>
      <c r="B24" s="61"/>
      <c r="C24" s="59"/>
      <c r="D24" s="60" t="s">
        <v>178</v>
      </c>
      <c r="E24" s="59"/>
      <c r="F24" s="59"/>
      <c r="G24" s="59">
        <f>MSRP_spreadsheet!G24</f>
        <v>3.8052479999999997</v>
      </c>
    </row>
    <row r="25" spans="1:10">
      <c r="A25" s="12" t="s">
        <v>7</v>
      </c>
      <c r="B25" s="13"/>
      <c r="C25" s="53"/>
      <c r="D25" s="53"/>
      <c r="E25" s="53"/>
      <c r="F25" s="53"/>
      <c r="G25" s="53"/>
    </row>
    <row r="26" spans="1:10">
      <c r="A26" s="55" t="s">
        <v>165</v>
      </c>
      <c r="B26" s="61"/>
      <c r="C26" s="59"/>
      <c r="D26" s="60" t="s">
        <v>200</v>
      </c>
      <c r="E26" s="59"/>
      <c r="F26" s="59"/>
      <c r="G26" s="59">
        <f>MSRP_spreadsheet!G26</f>
        <v>344.45949999999999</v>
      </c>
      <c r="H26" s="42"/>
      <c r="I26" s="42"/>
      <c r="J26" s="42"/>
    </row>
    <row r="27" spans="1:10">
      <c r="A27" s="25" t="s">
        <v>39</v>
      </c>
      <c r="B27" s="26" t="s">
        <v>124</v>
      </c>
      <c r="C27" s="59"/>
      <c r="D27" s="59"/>
      <c r="E27" s="59"/>
      <c r="F27" s="59"/>
      <c r="G27" s="59"/>
    </row>
    <row r="28" spans="1:10">
      <c r="A28" s="25" t="s">
        <v>113</v>
      </c>
      <c r="B28" s="26" t="s">
        <v>124</v>
      </c>
      <c r="C28" s="59"/>
      <c r="D28" s="59"/>
      <c r="E28" s="59"/>
      <c r="F28" s="59"/>
      <c r="G28" s="59"/>
    </row>
    <row r="29" spans="1:10">
      <c r="A29" s="25" t="s">
        <v>40</v>
      </c>
      <c r="B29" s="26" t="s">
        <v>126</v>
      </c>
      <c r="C29" s="60" t="s">
        <v>184</v>
      </c>
      <c r="D29" s="59"/>
      <c r="E29" s="60" t="s">
        <v>201</v>
      </c>
      <c r="F29" s="60" t="s">
        <v>185</v>
      </c>
      <c r="G29" s="59">
        <f>MSRP_spreadsheet!G29</f>
        <v>77.290136200000006</v>
      </c>
    </row>
    <row r="30" spans="1:10">
      <c r="A30" s="25" t="s">
        <v>81</v>
      </c>
      <c r="B30" s="26" t="s">
        <v>124</v>
      </c>
      <c r="C30" s="59"/>
      <c r="D30" s="59"/>
      <c r="E30" s="59"/>
      <c r="F30" s="59"/>
      <c r="G30" s="59"/>
    </row>
    <row r="31" spans="1:10">
      <c r="A31" s="25" t="s">
        <v>80</v>
      </c>
      <c r="B31" s="26" t="s">
        <v>124</v>
      </c>
      <c r="C31" s="59"/>
      <c r="D31" s="59"/>
      <c r="E31" s="59"/>
      <c r="F31" s="59"/>
      <c r="G31" s="59"/>
    </row>
    <row r="32" spans="1:10">
      <c r="A32" s="25" t="s">
        <v>79</v>
      </c>
      <c r="B32" s="26" t="s">
        <v>124</v>
      </c>
      <c r="C32" s="59"/>
      <c r="D32" s="59"/>
      <c r="E32" s="59"/>
      <c r="F32" s="59"/>
      <c r="G32" s="59"/>
    </row>
    <row r="33" spans="1:7">
      <c r="A33" s="10" t="s">
        <v>67</v>
      </c>
      <c r="B33" s="26" t="s">
        <v>124</v>
      </c>
      <c r="C33" s="59"/>
      <c r="D33" s="59"/>
      <c r="E33" s="59"/>
      <c r="F33" s="59"/>
      <c r="G33" s="59"/>
    </row>
    <row r="34" spans="1:7">
      <c r="A34" s="10" t="s">
        <v>86</v>
      </c>
      <c r="B34" s="26" t="s">
        <v>124</v>
      </c>
      <c r="C34" s="59"/>
      <c r="D34" s="59"/>
      <c r="E34" s="59"/>
      <c r="F34" s="59"/>
      <c r="G34" s="59"/>
    </row>
    <row r="35" spans="1:7">
      <c r="A35" s="10" t="s">
        <v>116</v>
      </c>
      <c r="B35" s="26" t="s">
        <v>124</v>
      </c>
      <c r="C35" s="51"/>
      <c r="D35" s="51"/>
      <c r="E35" s="51"/>
      <c r="F35" s="51"/>
      <c r="G35" s="51"/>
    </row>
    <row r="36" spans="1:7">
      <c r="A36" s="12" t="s">
        <v>38</v>
      </c>
      <c r="B36" s="13"/>
      <c r="C36" s="53"/>
      <c r="D36" s="53"/>
      <c r="E36" s="53"/>
      <c r="F36" s="53"/>
      <c r="G36" s="53"/>
    </row>
    <row r="37" spans="1:7">
      <c r="A37" s="25" t="s">
        <v>78</v>
      </c>
      <c r="B37" s="26" t="s">
        <v>155</v>
      </c>
      <c r="C37" s="60" t="s">
        <v>180</v>
      </c>
      <c r="D37" s="59"/>
      <c r="E37" s="60" t="s">
        <v>181</v>
      </c>
      <c r="F37" s="60" t="s">
        <v>186</v>
      </c>
      <c r="G37" s="59">
        <f>MSRP_spreadsheet!G37</f>
        <v>62.770736800000009</v>
      </c>
    </row>
    <row r="38" spans="1:7">
      <c r="A38" s="25" t="s">
        <v>77</v>
      </c>
      <c r="B38" s="26" t="s">
        <v>127</v>
      </c>
      <c r="C38" s="59"/>
      <c r="D38" s="59"/>
      <c r="E38" s="59"/>
      <c r="F38" s="59"/>
      <c r="G38" s="59"/>
    </row>
    <row r="39" spans="1:7">
      <c r="A39" s="25" t="s">
        <v>76</v>
      </c>
      <c r="B39" s="26" t="s">
        <v>124</v>
      </c>
      <c r="C39" s="59"/>
      <c r="D39" s="59"/>
      <c r="E39" s="59"/>
      <c r="F39" s="59"/>
      <c r="G39" s="59"/>
    </row>
    <row r="40" spans="1:7">
      <c r="A40" s="25" t="s">
        <v>75</v>
      </c>
      <c r="B40" s="26" t="s">
        <v>127</v>
      </c>
      <c r="C40" s="59"/>
      <c r="D40" s="59"/>
      <c r="E40" s="59"/>
      <c r="F40" s="59"/>
      <c r="G40" s="59"/>
    </row>
    <row r="41" spans="1:7">
      <c r="A41" s="25" t="s">
        <v>74</v>
      </c>
      <c r="B41" s="26" t="s">
        <v>127</v>
      </c>
      <c r="C41" s="59"/>
      <c r="D41" s="59"/>
      <c r="E41" s="59"/>
      <c r="F41" s="59"/>
      <c r="G41" s="59"/>
    </row>
    <row r="42" spans="1:7">
      <c r="A42" s="25" t="s">
        <v>73</v>
      </c>
      <c r="B42" s="26" t="s">
        <v>127</v>
      </c>
      <c r="C42" s="59"/>
      <c r="D42" s="59"/>
      <c r="E42" s="59"/>
      <c r="F42" s="59"/>
      <c r="G42" s="59"/>
    </row>
    <row r="43" spans="1:7">
      <c r="A43" s="25" t="s">
        <v>72</v>
      </c>
      <c r="B43" s="26" t="s">
        <v>138</v>
      </c>
      <c r="C43" s="60" t="s">
        <v>187</v>
      </c>
      <c r="D43" s="59"/>
      <c r="E43" s="60" t="s">
        <v>188</v>
      </c>
      <c r="F43" s="59"/>
      <c r="G43" s="59" t="str">
        <f>E43</f>
        <v>(7,50+13,36+32)*exchange rate</v>
      </c>
    </row>
    <row r="44" spans="1:7">
      <c r="A44" s="25" t="s">
        <v>86</v>
      </c>
      <c r="B44" s="26" t="s">
        <v>154</v>
      </c>
      <c r="C44" s="60"/>
      <c r="D44" s="59"/>
      <c r="E44" s="60" t="s">
        <v>189</v>
      </c>
      <c r="F44" s="59"/>
      <c r="G44" s="59" t="str">
        <f>E44</f>
        <v>(10,25+8,75+13,20+7,50+89)*exchange rate*1,5</v>
      </c>
    </row>
    <row r="45" spans="1:7">
      <c r="A45" s="25" t="s">
        <v>116</v>
      </c>
      <c r="B45" s="26" t="s">
        <v>152</v>
      </c>
      <c r="C45" s="59"/>
      <c r="D45" s="59"/>
      <c r="E45" s="59">
        <v>302.16000000000003</v>
      </c>
      <c r="F45" s="59"/>
      <c r="G45" s="59">
        <f>E45</f>
        <v>302.16000000000003</v>
      </c>
    </row>
    <row r="46" spans="1:7">
      <c r="A46" s="27" t="s">
        <v>139</v>
      </c>
      <c r="B46" s="26" t="s">
        <v>144</v>
      </c>
      <c r="C46" s="59"/>
      <c r="D46" s="59"/>
      <c r="E46" s="59">
        <v>21.52</v>
      </c>
      <c r="F46" s="59"/>
      <c r="G46" s="59">
        <f>E46</f>
        <v>21.52</v>
      </c>
    </row>
    <row r="47" spans="1:7">
      <c r="A47" s="27" t="s">
        <v>143</v>
      </c>
      <c r="B47" s="26"/>
      <c r="C47" s="59"/>
      <c r="D47" s="59"/>
      <c r="E47" s="59">
        <f>MSRP_spreadsheet!E47</f>
        <v>39.637999999999998</v>
      </c>
      <c r="F47" s="59"/>
      <c r="G47" s="59">
        <f>MSRP_spreadsheet!G47</f>
        <v>39.637999999999998</v>
      </c>
    </row>
    <row r="48" spans="1:7">
      <c r="A48" s="12" t="s">
        <v>0</v>
      </c>
      <c r="B48" s="13"/>
      <c r="C48" s="53"/>
      <c r="D48" s="53"/>
      <c r="E48" s="53"/>
      <c r="F48" s="53"/>
      <c r="G48" s="53"/>
    </row>
    <row r="49" spans="1:7">
      <c r="A49" s="10" t="s">
        <v>3</v>
      </c>
      <c r="B49" s="26" t="s">
        <v>125</v>
      </c>
      <c r="C49" s="59"/>
      <c r="D49" s="59"/>
      <c r="E49" s="59"/>
      <c r="F49" s="59"/>
      <c r="G49" s="59"/>
    </row>
    <row r="50" spans="1:7">
      <c r="A50" s="10" t="s">
        <v>41</v>
      </c>
      <c r="B50" s="62" t="s">
        <v>128</v>
      </c>
      <c r="C50" s="59"/>
      <c r="D50" s="59"/>
      <c r="E50" s="60" t="s">
        <v>190</v>
      </c>
      <c r="F50" s="59"/>
      <c r="G50" s="59" t="str">
        <f>E50</f>
        <v>96+114+((9,99+22,2)*exchange rate)</v>
      </c>
    </row>
    <row r="51" spans="1:7">
      <c r="A51" s="10" t="s">
        <v>15</v>
      </c>
      <c r="B51" s="26" t="s">
        <v>145</v>
      </c>
      <c r="C51" s="59"/>
      <c r="D51" s="59"/>
      <c r="E51" s="60" t="s">
        <v>153</v>
      </c>
      <c r="F51" s="59"/>
      <c r="G51" s="59">
        <v>250</v>
      </c>
    </row>
    <row r="52" spans="1:7">
      <c r="A52" s="10" t="s">
        <v>16</v>
      </c>
      <c r="B52" s="26" t="s">
        <v>124</v>
      </c>
      <c r="C52" s="59"/>
      <c r="D52" s="59"/>
      <c r="E52" s="59"/>
      <c r="F52" s="59"/>
      <c r="G52" s="59"/>
    </row>
    <row r="53" spans="1:7">
      <c r="A53" s="10" t="s">
        <v>17</v>
      </c>
      <c r="B53" s="26" t="s">
        <v>124</v>
      </c>
      <c r="C53" s="59"/>
      <c r="D53" s="59"/>
      <c r="E53" s="59"/>
      <c r="F53" s="59"/>
      <c r="G53" s="59"/>
    </row>
    <row r="54" spans="1:7">
      <c r="A54" s="10" t="s">
        <v>18</v>
      </c>
      <c r="B54" s="26" t="s">
        <v>124</v>
      </c>
      <c r="C54" s="59"/>
      <c r="D54" s="59"/>
      <c r="E54" s="59"/>
      <c r="F54" s="59"/>
      <c r="G54" s="59"/>
    </row>
    <row r="55" spans="1:7">
      <c r="A55" s="10" t="s">
        <v>9</v>
      </c>
      <c r="B55" s="26" t="s">
        <v>124</v>
      </c>
      <c r="C55" s="59"/>
      <c r="D55" s="59"/>
      <c r="E55" s="59"/>
      <c r="F55" s="59"/>
      <c r="G55" s="59"/>
    </row>
    <row r="56" spans="1:7">
      <c r="A56" s="10" t="s">
        <v>42</v>
      </c>
      <c r="B56" s="26" t="s">
        <v>124</v>
      </c>
      <c r="C56" s="59"/>
      <c r="D56" s="59"/>
      <c r="E56" s="59"/>
      <c r="F56" s="59"/>
      <c r="G56" s="59"/>
    </row>
    <row r="57" spans="1:7">
      <c r="A57" s="10" t="s">
        <v>86</v>
      </c>
      <c r="B57" s="26" t="s">
        <v>124</v>
      </c>
      <c r="C57" s="59"/>
      <c r="D57" s="59"/>
      <c r="E57" s="59"/>
      <c r="F57" s="59"/>
      <c r="G57" s="59"/>
    </row>
    <row r="58" spans="1:7">
      <c r="A58" s="10" t="s">
        <v>116</v>
      </c>
      <c r="B58" s="26" t="s">
        <v>124</v>
      </c>
      <c r="C58" s="59"/>
      <c r="D58" s="59"/>
      <c r="E58" s="59"/>
      <c r="F58" s="59"/>
      <c r="G58" s="59"/>
    </row>
    <row r="59" spans="1:7">
      <c r="A59" s="12" t="s">
        <v>1</v>
      </c>
      <c r="B59" s="13"/>
      <c r="C59" s="53"/>
      <c r="D59" s="53"/>
      <c r="E59" s="53"/>
      <c r="F59" s="53"/>
      <c r="G59" s="53"/>
    </row>
    <row r="60" spans="1:7">
      <c r="A60" s="7" t="s">
        <v>19</v>
      </c>
      <c r="B60" s="19" t="s">
        <v>125</v>
      </c>
      <c r="C60" s="51"/>
      <c r="D60" s="51"/>
      <c r="E60" s="51"/>
      <c r="F60" s="51"/>
      <c r="G60" s="51"/>
    </row>
    <row r="61" spans="1:7">
      <c r="A61" s="7" t="s">
        <v>20</v>
      </c>
      <c r="B61" s="19" t="s">
        <v>125</v>
      </c>
      <c r="C61" s="51"/>
      <c r="D61" s="51"/>
      <c r="E61" s="51"/>
      <c r="F61" s="51"/>
      <c r="G61" s="51"/>
    </row>
    <row r="62" spans="1:7">
      <c r="A62" s="7" t="s">
        <v>21</v>
      </c>
      <c r="B62" s="19" t="s">
        <v>125</v>
      </c>
      <c r="C62" s="51"/>
      <c r="D62" s="51"/>
      <c r="E62" s="51"/>
      <c r="F62" s="51"/>
      <c r="G62" s="51"/>
    </row>
    <row r="63" spans="1:7">
      <c r="A63" s="7" t="s">
        <v>22</v>
      </c>
      <c r="B63" s="19" t="s">
        <v>125</v>
      </c>
      <c r="C63" s="51"/>
      <c r="D63" s="51"/>
      <c r="E63" s="51"/>
      <c r="F63" s="51"/>
      <c r="G63" s="51"/>
    </row>
    <row r="64" spans="1:7">
      <c r="A64" s="7" t="s">
        <v>82</v>
      </c>
      <c r="B64" s="19" t="s">
        <v>125</v>
      </c>
      <c r="C64" s="51"/>
      <c r="D64" s="51"/>
      <c r="E64" s="51"/>
      <c r="F64" s="51"/>
      <c r="G64" s="51"/>
    </row>
    <row r="65" spans="1:7">
      <c r="A65" s="7" t="s">
        <v>86</v>
      </c>
      <c r="B65" s="19" t="s">
        <v>124</v>
      </c>
      <c r="C65" s="51"/>
      <c r="D65" s="51"/>
      <c r="E65" s="51"/>
      <c r="F65" s="51"/>
      <c r="G65" s="51"/>
    </row>
    <row r="66" spans="1:7">
      <c r="A66" s="7" t="s">
        <v>116</v>
      </c>
      <c r="B66" s="19"/>
      <c r="C66" s="51"/>
      <c r="D66" s="51"/>
      <c r="E66" s="51"/>
      <c r="F66" s="51"/>
      <c r="G66" s="51"/>
    </row>
    <row r="67" spans="1:7">
      <c r="A67" s="12" t="s">
        <v>2</v>
      </c>
      <c r="B67" s="13"/>
      <c r="C67" s="53"/>
      <c r="D67" s="53"/>
      <c r="E67" s="53"/>
      <c r="F67" s="53"/>
      <c r="G67" s="53"/>
    </row>
    <row r="68" spans="1:7">
      <c r="A68" s="10" t="s">
        <v>23</v>
      </c>
      <c r="B68" s="26" t="s">
        <v>129</v>
      </c>
      <c r="C68" s="63" t="s">
        <v>192</v>
      </c>
      <c r="D68" s="64"/>
      <c r="E68" s="64" t="s">
        <v>191</v>
      </c>
      <c r="F68" s="64" t="s">
        <v>193</v>
      </c>
      <c r="G68" s="64" t="str">
        <f>F68</f>
        <v>((200*1,5)-200) * exchange rate</v>
      </c>
    </row>
    <row r="69" spans="1:7">
      <c r="A69" s="25" t="s">
        <v>20</v>
      </c>
      <c r="B69" s="26" t="s">
        <v>125</v>
      </c>
      <c r="C69" s="59"/>
      <c r="D69" s="59"/>
      <c r="E69" s="59"/>
      <c r="F69" s="59"/>
      <c r="G69" s="59"/>
    </row>
    <row r="70" spans="1:7">
      <c r="A70" s="10" t="s">
        <v>21</v>
      </c>
      <c r="B70" s="26" t="s">
        <v>125</v>
      </c>
      <c r="C70" s="59"/>
      <c r="D70" s="59"/>
      <c r="E70" s="59"/>
      <c r="F70" s="59"/>
      <c r="G70" s="59"/>
    </row>
    <row r="71" spans="1:7">
      <c r="A71" s="10" t="s">
        <v>24</v>
      </c>
      <c r="B71" s="26" t="s">
        <v>125</v>
      </c>
      <c r="C71" s="59"/>
      <c r="D71" s="59"/>
      <c r="E71" s="59"/>
      <c r="F71" s="59"/>
      <c r="G71" s="59"/>
    </row>
    <row r="72" spans="1:7">
      <c r="A72" s="10" t="s">
        <v>25</v>
      </c>
      <c r="B72" s="26" t="s">
        <v>125</v>
      </c>
      <c r="C72" s="59"/>
      <c r="D72" s="59"/>
      <c r="E72" s="59"/>
      <c r="F72" s="59"/>
      <c r="G72" s="59"/>
    </row>
    <row r="73" spans="1:7">
      <c r="A73" s="10" t="s">
        <v>86</v>
      </c>
      <c r="B73" s="26" t="s">
        <v>124</v>
      </c>
      <c r="C73" s="59"/>
      <c r="D73" s="59"/>
      <c r="E73" s="59"/>
      <c r="F73" s="59"/>
      <c r="G73" s="59"/>
    </row>
    <row r="74" spans="1:7">
      <c r="A74" s="10" t="s">
        <v>116</v>
      </c>
      <c r="B74" s="26" t="s">
        <v>124</v>
      </c>
      <c r="C74" s="59"/>
      <c r="D74" s="59"/>
      <c r="E74" s="59"/>
      <c r="F74" s="59"/>
      <c r="G74" s="59"/>
    </row>
    <row r="75" spans="1:7">
      <c r="A75" s="12" t="s">
        <v>4</v>
      </c>
      <c r="B75" s="13"/>
      <c r="C75" s="53"/>
      <c r="D75" s="53"/>
      <c r="E75" s="53"/>
      <c r="F75" s="53"/>
      <c r="G75" s="53"/>
    </row>
    <row r="76" spans="1:7">
      <c r="A76" s="10" t="s">
        <v>5</v>
      </c>
      <c r="B76" s="26" t="s">
        <v>137</v>
      </c>
      <c r="C76" s="60" t="s">
        <v>194</v>
      </c>
      <c r="D76" s="59"/>
      <c r="E76" s="60" t="s">
        <v>195</v>
      </c>
      <c r="F76" s="60" t="s">
        <v>196</v>
      </c>
      <c r="G76" s="59">
        <f>MSRP_spreadsheet!G76</f>
        <v>447.5130200000001</v>
      </c>
    </row>
    <row r="77" spans="1:7">
      <c r="A77" s="10" t="s">
        <v>6</v>
      </c>
      <c r="B77" s="26" t="s">
        <v>124</v>
      </c>
      <c r="C77" s="59"/>
      <c r="D77" s="59"/>
      <c r="E77" s="59"/>
      <c r="F77" s="59"/>
      <c r="G77" s="59"/>
    </row>
    <row r="78" spans="1:7">
      <c r="A78" s="10" t="s">
        <v>68</v>
      </c>
      <c r="B78" s="26" t="s">
        <v>125</v>
      </c>
      <c r="C78" s="59"/>
      <c r="D78" s="59"/>
      <c r="E78" s="59"/>
      <c r="F78" s="59"/>
      <c r="G78" s="59"/>
    </row>
    <row r="79" spans="1:7">
      <c r="A79" s="10" t="s">
        <v>10</v>
      </c>
      <c r="B79" s="26" t="s">
        <v>125</v>
      </c>
      <c r="C79" s="59"/>
      <c r="D79" s="59"/>
      <c r="E79" s="59"/>
      <c r="F79" s="59"/>
      <c r="G79" s="59"/>
    </row>
    <row r="80" spans="1:7">
      <c r="A80" s="10" t="s">
        <v>11</v>
      </c>
      <c r="B80" s="26" t="s">
        <v>125</v>
      </c>
      <c r="C80" s="59"/>
      <c r="D80" s="59"/>
      <c r="E80" s="59"/>
      <c r="F80" s="59"/>
      <c r="G80" s="59"/>
    </row>
    <row r="81" spans="1:7">
      <c r="A81" s="10" t="s">
        <v>12</v>
      </c>
      <c r="B81" s="26" t="s">
        <v>125</v>
      </c>
      <c r="C81" s="59"/>
      <c r="D81" s="59"/>
      <c r="E81" s="59"/>
      <c r="F81" s="59"/>
      <c r="G81" s="59"/>
    </row>
    <row r="82" spans="1:7">
      <c r="A82" s="10" t="s">
        <v>13</v>
      </c>
      <c r="B82" s="26" t="s">
        <v>125</v>
      </c>
      <c r="C82" s="59"/>
      <c r="D82" s="59"/>
      <c r="E82" s="59"/>
      <c r="F82" s="59"/>
      <c r="G82" s="59"/>
    </row>
    <row r="83" spans="1:7">
      <c r="A83" s="10" t="s">
        <v>14</v>
      </c>
      <c r="B83" s="26" t="s">
        <v>125</v>
      </c>
      <c r="C83" s="59"/>
      <c r="D83" s="59"/>
      <c r="E83" s="59"/>
      <c r="F83" s="59"/>
      <c r="G83" s="59"/>
    </row>
    <row r="84" spans="1:7">
      <c r="A84" s="10" t="s">
        <v>84</v>
      </c>
      <c r="B84" s="26" t="s">
        <v>125</v>
      </c>
      <c r="C84" s="59"/>
      <c r="D84" s="59"/>
      <c r="E84" s="59"/>
      <c r="F84" s="59"/>
      <c r="G84" s="59"/>
    </row>
    <row r="85" spans="1:7">
      <c r="A85" s="65" t="s">
        <v>83</v>
      </c>
      <c r="B85" s="26" t="s">
        <v>124</v>
      </c>
      <c r="C85" s="59"/>
      <c r="D85" s="59"/>
      <c r="E85" s="59"/>
      <c r="F85" s="59"/>
      <c r="G85" s="59"/>
    </row>
    <row r="86" spans="1:7">
      <c r="A86" s="10" t="s">
        <v>86</v>
      </c>
      <c r="B86" s="26" t="s">
        <v>156</v>
      </c>
      <c r="C86" s="60" t="s">
        <v>197</v>
      </c>
      <c r="D86" s="59"/>
      <c r="E86" s="60" t="s">
        <v>198</v>
      </c>
      <c r="F86" s="60" t="s">
        <v>199</v>
      </c>
      <c r="G86" s="59">
        <f>MSRP_spreadsheet!G86</f>
        <v>158.54803620000001</v>
      </c>
    </row>
    <row r="87" spans="1:7">
      <c r="A87" s="10" t="s">
        <v>116</v>
      </c>
      <c r="B87" s="26" t="s">
        <v>124</v>
      </c>
      <c r="C87" s="59"/>
      <c r="D87" s="59"/>
      <c r="E87" s="59"/>
      <c r="F87" s="59"/>
      <c r="G87" s="59"/>
    </row>
    <row r="88" spans="1:7">
      <c r="A88" s="12" t="s">
        <v>8</v>
      </c>
      <c r="B88" s="13"/>
      <c r="C88" s="53"/>
      <c r="D88" s="53"/>
      <c r="E88" s="53"/>
      <c r="F88" s="53"/>
      <c r="G88" s="53"/>
    </row>
    <row r="89" spans="1:7">
      <c r="A89" s="6" t="s">
        <v>27</v>
      </c>
      <c r="B89" s="19" t="s">
        <v>125</v>
      </c>
      <c r="C89" s="51"/>
      <c r="D89" s="51"/>
      <c r="E89" s="51"/>
      <c r="F89" s="51"/>
      <c r="G89" s="51"/>
    </row>
    <row r="90" spans="1:7">
      <c r="A90" s="6" t="s">
        <v>85</v>
      </c>
      <c r="B90" s="19" t="s">
        <v>125</v>
      </c>
      <c r="C90" s="51"/>
      <c r="D90" s="51"/>
      <c r="E90" s="51"/>
      <c r="F90" s="51"/>
      <c r="G90" s="51"/>
    </row>
    <row r="91" spans="1:7">
      <c r="A91" s="6" t="s">
        <v>43</v>
      </c>
      <c r="B91" s="19" t="s">
        <v>124</v>
      </c>
      <c r="C91" s="51"/>
      <c r="D91" s="51"/>
      <c r="E91" s="51"/>
      <c r="F91" s="51"/>
      <c r="G91" s="51"/>
    </row>
    <row r="92" spans="1:7">
      <c r="A92" s="6" t="s">
        <v>44</v>
      </c>
      <c r="B92" s="19" t="s">
        <v>125</v>
      </c>
      <c r="C92" s="51"/>
      <c r="D92" s="51"/>
      <c r="E92" s="51"/>
      <c r="F92" s="51"/>
      <c r="G92" s="51"/>
    </row>
    <row r="93" spans="1:7">
      <c r="A93" s="6" t="s">
        <v>45</v>
      </c>
      <c r="B93" s="19" t="s">
        <v>125</v>
      </c>
      <c r="C93" s="51"/>
      <c r="D93" s="51"/>
      <c r="E93" s="51"/>
      <c r="F93" s="51"/>
      <c r="G93" s="51"/>
    </row>
    <row r="94" spans="1:7">
      <c r="A94" s="6" t="s">
        <v>86</v>
      </c>
      <c r="B94" s="19" t="s">
        <v>124</v>
      </c>
      <c r="C94" s="51"/>
      <c r="D94" s="51"/>
      <c r="E94" s="51"/>
      <c r="F94" s="51"/>
      <c r="G94" s="51"/>
    </row>
    <row r="95" spans="1:7">
      <c r="A95" s="6" t="s">
        <v>116</v>
      </c>
      <c r="B95" s="19" t="s">
        <v>124</v>
      </c>
      <c r="C95" s="51"/>
      <c r="D95" s="51"/>
      <c r="E95" s="51"/>
      <c r="F95" s="51"/>
      <c r="G95" s="51"/>
    </row>
    <row r="96" spans="1:7">
      <c r="A96" s="12" t="s">
        <v>26</v>
      </c>
      <c r="B96" s="13"/>
      <c r="C96" s="53"/>
      <c r="D96" s="53"/>
      <c r="E96" s="53"/>
      <c r="F96" s="53"/>
      <c r="G96" s="53"/>
    </row>
    <row r="97" spans="1:7">
      <c r="A97" s="10" t="s">
        <v>33</v>
      </c>
      <c r="B97" s="26" t="s">
        <v>125</v>
      </c>
      <c r="C97" s="51"/>
      <c r="D97" s="51"/>
      <c r="E97" s="51"/>
      <c r="F97" s="51"/>
      <c r="G97" s="51"/>
    </row>
    <row r="98" spans="1:7">
      <c r="A98" s="10" t="s">
        <v>34</v>
      </c>
      <c r="B98" s="26" t="s">
        <v>124</v>
      </c>
      <c r="C98" s="51"/>
      <c r="D98" s="51"/>
      <c r="E98" s="51"/>
      <c r="F98" s="51"/>
      <c r="G98" s="51"/>
    </row>
    <row r="99" spans="1:7">
      <c r="A99" s="6" t="s">
        <v>35</v>
      </c>
      <c r="B99" s="19" t="s">
        <v>124</v>
      </c>
      <c r="C99" s="51"/>
      <c r="D99" s="51"/>
      <c r="E99" s="51"/>
      <c r="F99" s="51"/>
      <c r="G99" s="51"/>
    </row>
    <row r="100" spans="1:7">
      <c r="A100" s="6" t="s">
        <v>69</v>
      </c>
      <c r="B100" s="19" t="s">
        <v>125</v>
      </c>
      <c r="C100" s="51"/>
      <c r="D100" s="51"/>
      <c r="E100" s="51"/>
      <c r="F100" s="51"/>
      <c r="G100" s="51"/>
    </row>
    <row r="101" spans="1:7">
      <c r="A101" s="6" t="s">
        <v>116</v>
      </c>
      <c r="B101" s="19" t="s">
        <v>124</v>
      </c>
      <c r="C101" s="51"/>
      <c r="D101" s="51"/>
      <c r="E101" s="51"/>
      <c r="F101" s="51"/>
      <c r="G101" s="51"/>
    </row>
    <row r="102" spans="1:7">
      <c r="A102" s="27" t="s">
        <v>130</v>
      </c>
      <c r="B102" s="26" t="s">
        <v>125</v>
      </c>
      <c r="C102" s="51"/>
      <c r="D102" s="51"/>
      <c r="E102" s="51"/>
      <c r="F102" s="51"/>
      <c r="G102" s="51"/>
    </row>
    <row r="103" spans="1:7">
      <c r="A103" s="12" t="s">
        <v>29</v>
      </c>
      <c r="B103" s="13"/>
      <c r="C103" s="53"/>
      <c r="D103" s="53"/>
      <c r="E103" s="53"/>
      <c r="F103" s="53"/>
      <c r="G103" s="53"/>
    </row>
    <row r="104" spans="1:7">
      <c r="A104" s="6" t="s">
        <v>88</v>
      </c>
      <c r="B104" s="19" t="s">
        <v>124</v>
      </c>
      <c r="C104" s="51"/>
      <c r="D104" s="51"/>
      <c r="E104" s="51"/>
      <c r="F104" s="51"/>
      <c r="G104" s="51"/>
    </row>
    <row r="105" spans="1:7">
      <c r="A105" s="6" t="s">
        <v>89</v>
      </c>
      <c r="B105" s="19" t="s">
        <v>124</v>
      </c>
      <c r="C105" s="51"/>
      <c r="D105" s="51"/>
      <c r="E105" s="51"/>
      <c r="F105" s="51"/>
      <c r="G105" s="51"/>
    </row>
    <row r="106" spans="1:7">
      <c r="A106" s="6" t="s">
        <v>30</v>
      </c>
      <c r="B106" s="19" t="s">
        <v>125</v>
      </c>
      <c r="C106" s="51"/>
      <c r="D106" s="51"/>
      <c r="E106" s="51"/>
      <c r="F106" s="51"/>
      <c r="G106" s="51"/>
    </row>
    <row r="107" spans="1:7">
      <c r="A107" s="6" t="s">
        <v>31</v>
      </c>
      <c r="B107" s="19" t="s">
        <v>125</v>
      </c>
      <c r="C107" s="51"/>
      <c r="D107" s="51"/>
      <c r="E107" s="51"/>
      <c r="F107" s="51"/>
      <c r="G107" s="51"/>
    </row>
    <row r="108" spans="1:7">
      <c r="A108" s="6" t="s">
        <v>32</v>
      </c>
      <c r="B108" s="19" t="s">
        <v>125</v>
      </c>
      <c r="C108" s="51"/>
      <c r="D108" s="51"/>
      <c r="E108" s="51"/>
      <c r="F108" s="51"/>
      <c r="G108" s="51"/>
    </row>
    <row r="109" spans="1:7">
      <c r="A109" s="6" t="s">
        <v>90</v>
      </c>
      <c r="B109" s="19" t="s">
        <v>125</v>
      </c>
      <c r="C109" s="51"/>
      <c r="D109" s="51"/>
      <c r="E109" s="51"/>
      <c r="F109" s="51"/>
      <c r="G109" s="51"/>
    </row>
    <row r="110" spans="1:7">
      <c r="A110" s="6" t="s">
        <v>46</v>
      </c>
      <c r="B110" s="19" t="s">
        <v>125</v>
      </c>
      <c r="C110" s="51"/>
      <c r="D110" s="51"/>
      <c r="E110" s="51"/>
      <c r="F110" s="51"/>
      <c r="G110" s="51"/>
    </row>
    <row r="111" spans="1:7">
      <c r="A111" s="10" t="s">
        <v>48</v>
      </c>
      <c r="B111" s="26" t="s">
        <v>125</v>
      </c>
      <c r="C111" s="51"/>
      <c r="D111" s="51"/>
      <c r="E111" s="51"/>
      <c r="F111" s="51"/>
      <c r="G111" s="51"/>
    </row>
    <row r="112" spans="1:7">
      <c r="A112" s="6" t="s">
        <v>70</v>
      </c>
      <c r="B112" s="19" t="s">
        <v>125</v>
      </c>
      <c r="C112" s="51"/>
      <c r="D112" s="51"/>
      <c r="E112" s="51"/>
      <c r="F112" s="51"/>
      <c r="G112" s="51"/>
    </row>
    <row r="113" spans="1:7">
      <c r="A113" s="6" t="s">
        <v>49</v>
      </c>
      <c r="B113" s="19" t="s">
        <v>125</v>
      </c>
      <c r="C113" s="51"/>
      <c r="D113" s="51"/>
      <c r="E113" s="51"/>
      <c r="F113" s="51"/>
      <c r="G113" s="51"/>
    </row>
    <row r="114" spans="1:7">
      <c r="A114" s="6" t="s">
        <v>50</v>
      </c>
      <c r="B114" s="19" t="s">
        <v>125</v>
      </c>
      <c r="C114" s="51"/>
      <c r="D114" s="51"/>
      <c r="E114" s="51"/>
      <c r="F114" s="51"/>
      <c r="G114" s="51"/>
    </row>
    <row r="115" spans="1:7">
      <c r="A115" s="6" t="s">
        <v>51</v>
      </c>
      <c r="B115" s="19" t="s">
        <v>125</v>
      </c>
      <c r="C115" s="51"/>
      <c r="D115" s="51"/>
      <c r="E115" s="51"/>
      <c r="F115" s="51"/>
      <c r="G115" s="51"/>
    </row>
    <row r="116" spans="1:7">
      <c r="A116" s="6" t="s">
        <v>71</v>
      </c>
      <c r="B116" s="19" t="s">
        <v>125</v>
      </c>
      <c r="C116" s="51"/>
      <c r="D116" s="51"/>
      <c r="E116" s="51"/>
      <c r="F116" s="51"/>
      <c r="G116" s="51"/>
    </row>
    <row r="117" spans="1:7">
      <c r="A117" s="6" t="s">
        <v>86</v>
      </c>
      <c r="B117" s="19" t="s">
        <v>124</v>
      </c>
      <c r="C117" s="51"/>
      <c r="D117" s="51"/>
      <c r="E117" s="51"/>
      <c r="F117" s="51"/>
      <c r="G117" s="51"/>
    </row>
    <row r="118" spans="1:7">
      <c r="A118" s="6" t="s">
        <v>116</v>
      </c>
      <c r="B118" s="19" t="s">
        <v>124</v>
      </c>
      <c r="C118" s="51"/>
      <c r="D118" s="51"/>
      <c r="E118" s="51"/>
      <c r="F118" s="51"/>
      <c r="G118" s="51"/>
    </row>
    <row r="119" spans="1:7">
      <c r="A119" s="12" t="s">
        <v>53</v>
      </c>
      <c r="B119" s="13"/>
      <c r="C119" s="53"/>
      <c r="D119" s="53"/>
      <c r="E119" s="53"/>
      <c r="F119" s="53"/>
      <c r="G119" s="53"/>
    </row>
    <row r="120" spans="1:7">
      <c r="A120" s="6" t="s">
        <v>47</v>
      </c>
      <c r="B120" s="19" t="s">
        <v>125</v>
      </c>
      <c r="C120" s="51"/>
      <c r="D120" s="51"/>
      <c r="E120" s="51"/>
      <c r="F120" s="51"/>
      <c r="G120" s="51"/>
    </row>
    <row r="121" spans="1:7">
      <c r="A121" s="6" t="s">
        <v>54</v>
      </c>
      <c r="B121" s="19" t="s">
        <v>125</v>
      </c>
      <c r="C121" s="51"/>
      <c r="D121" s="51"/>
      <c r="E121" s="51"/>
      <c r="F121" s="51"/>
      <c r="G121" s="51"/>
    </row>
    <row r="122" spans="1:7">
      <c r="A122" s="6" t="s">
        <v>55</v>
      </c>
      <c r="B122" s="19" t="s">
        <v>125</v>
      </c>
      <c r="C122" s="51"/>
      <c r="D122" s="51"/>
      <c r="E122" s="51"/>
      <c r="F122" s="51"/>
      <c r="G122" s="51"/>
    </row>
    <row r="123" spans="1:7">
      <c r="A123" s="6" t="s">
        <v>56</v>
      </c>
      <c r="B123" s="19" t="s">
        <v>125</v>
      </c>
      <c r="C123" s="51"/>
      <c r="D123" s="51"/>
      <c r="E123" s="51"/>
      <c r="F123" s="51"/>
      <c r="G123" s="51"/>
    </row>
    <row r="124" spans="1:7">
      <c r="A124" s="6" t="s">
        <v>57</v>
      </c>
      <c r="B124" s="28" t="s">
        <v>147</v>
      </c>
      <c r="C124" s="51"/>
      <c r="D124" s="51"/>
      <c r="E124" s="51"/>
      <c r="F124" s="51"/>
      <c r="G124" s="51"/>
    </row>
    <row r="125" spans="1:7">
      <c r="A125" s="6" t="s">
        <v>58</v>
      </c>
      <c r="B125" s="19" t="s">
        <v>125</v>
      </c>
      <c r="C125" s="51"/>
      <c r="D125" s="51"/>
      <c r="E125" s="51"/>
      <c r="F125" s="51"/>
      <c r="G125" s="51"/>
    </row>
    <row r="126" spans="1:7">
      <c r="A126" s="6" t="s">
        <v>91</v>
      </c>
      <c r="B126" s="19" t="s">
        <v>125</v>
      </c>
      <c r="C126" s="51"/>
      <c r="D126" s="51"/>
      <c r="E126" s="51"/>
      <c r="F126" s="51"/>
      <c r="G126" s="51"/>
    </row>
    <row r="127" spans="1:7">
      <c r="A127" s="6" t="s">
        <v>92</v>
      </c>
      <c r="B127" s="19" t="s">
        <v>124</v>
      </c>
      <c r="C127" s="51"/>
      <c r="D127" s="51"/>
      <c r="E127" s="51"/>
      <c r="F127" s="51"/>
      <c r="G127" s="51"/>
    </row>
    <row r="128" spans="1:7">
      <c r="A128" s="9" t="s">
        <v>93</v>
      </c>
      <c r="B128" s="19" t="s">
        <v>124</v>
      </c>
      <c r="C128" s="51"/>
      <c r="D128" s="51"/>
      <c r="E128" s="51"/>
      <c r="F128" s="51"/>
      <c r="G128" s="51"/>
    </row>
    <row r="129" spans="1:7">
      <c r="A129" s="6" t="s">
        <v>94</v>
      </c>
      <c r="B129" s="28" t="s">
        <v>148</v>
      </c>
      <c r="C129" s="51"/>
      <c r="D129" s="51"/>
      <c r="E129" s="51"/>
      <c r="F129" s="51"/>
      <c r="G129" s="51"/>
    </row>
    <row r="130" spans="1:7">
      <c r="A130" s="6" t="s">
        <v>95</v>
      </c>
      <c r="B130" s="19" t="s">
        <v>124</v>
      </c>
      <c r="C130" s="51"/>
      <c r="D130" s="51"/>
      <c r="E130" s="51"/>
      <c r="F130" s="51"/>
      <c r="G130" s="51"/>
    </row>
    <row r="131" spans="1:7">
      <c r="A131" s="6" t="s">
        <v>96</v>
      </c>
      <c r="B131" s="19" t="s">
        <v>149</v>
      </c>
      <c r="C131" s="51"/>
      <c r="D131" s="51"/>
      <c r="E131" s="51"/>
      <c r="F131" s="51"/>
      <c r="G131" s="51"/>
    </row>
    <row r="132" spans="1:7">
      <c r="A132" s="6" t="s">
        <v>97</v>
      </c>
      <c r="B132" s="26" t="s">
        <v>150</v>
      </c>
      <c r="C132" s="51"/>
      <c r="D132" s="51"/>
      <c r="E132" s="51"/>
      <c r="F132" s="51"/>
      <c r="G132" s="51"/>
    </row>
    <row r="133" spans="1:7">
      <c r="A133" s="6" t="s">
        <v>107</v>
      </c>
      <c r="B133" s="19" t="s">
        <v>149</v>
      </c>
      <c r="C133" s="51"/>
      <c r="D133" s="51"/>
      <c r="E133" s="51"/>
      <c r="F133" s="51"/>
      <c r="G133" s="51"/>
    </row>
    <row r="134" spans="1:7">
      <c r="A134" s="6" t="s">
        <v>106</v>
      </c>
      <c r="B134" s="19" t="s">
        <v>149</v>
      </c>
      <c r="C134" s="51"/>
      <c r="D134" s="51"/>
      <c r="E134" s="51"/>
      <c r="F134" s="51"/>
      <c r="G134" s="51"/>
    </row>
    <row r="135" spans="1:7">
      <c r="A135" s="10" t="s">
        <v>86</v>
      </c>
      <c r="B135" s="19" t="s">
        <v>124</v>
      </c>
      <c r="C135" s="51"/>
      <c r="D135" s="51"/>
      <c r="E135" s="51"/>
      <c r="F135" s="51"/>
      <c r="G135" s="51"/>
    </row>
    <row r="136" spans="1:7">
      <c r="A136" s="6" t="s">
        <v>118</v>
      </c>
      <c r="B136" s="19" t="s">
        <v>124</v>
      </c>
      <c r="C136" s="51"/>
      <c r="D136" s="51"/>
      <c r="E136" s="51"/>
      <c r="F136" s="51"/>
      <c r="G136" s="51"/>
    </row>
    <row r="137" spans="1:7">
      <c r="A137" s="6" t="s">
        <v>119</v>
      </c>
      <c r="B137" s="19" t="s">
        <v>124</v>
      </c>
      <c r="C137" s="51"/>
      <c r="D137" s="51"/>
      <c r="E137" s="51"/>
      <c r="F137" s="51"/>
      <c r="G137" s="51"/>
    </row>
    <row r="138" spans="1:7">
      <c r="A138" s="6" t="s">
        <v>55</v>
      </c>
      <c r="B138" s="26" t="s">
        <v>125</v>
      </c>
      <c r="C138" s="51"/>
      <c r="D138" s="51"/>
      <c r="E138" s="51"/>
      <c r="F138" s="51"/>
      <c r="G138" s="51"/>
    </row>
    <row r="139" spans="1:7">
      <c r="B139" s="11" t="s">
        <v>115</v>
      </c>
      <c r="C139" s="34">
        <f>MSRP_spreadsheet!C139</f>
        <v>1982.9068052000002</v>
      </c>
      <c r="D139" s="34">
        <f>MSRP_spreadsheet!D139</f>
        <v>348.264748</v>
      </c>
      <c r="E139" s="34">
        <f>MSRP_spreadsheet!E139</f>
        <v>2395.2862385999997</v>
      </c>
      <c r="F139" s="34">
        <f>MSRP_spreadsheet!F139</f>
        <v>991.10855200000015</v>
      </c>
      <c r="G139" s="34">
        <f>MSRP_spreadsheet!G139</f>
        <v>11511.123750000001</v>
      </c>
    </row>
    <row r="140" spans="1:7">
      <c r="C140" s="34"/>
      <c r="D140" s="34"/>
      <c r="E140" s="34"/>
      <c r="F140" s="34"/>
      <c r="G140" s="34"/>
    </row>
    <row r="141" spans="1:7">
      <c r="B141" s="11" t="s">
        <v>114</v>
      </c>
      <c r="C141" s="34">
        <f>MSRP_spreadsheet!C141</f>
        <v>11511.123750000001</v>
      </c>
      <c r="D141" s="34"/>
      <c r="E141" s="34"/>
      <c r="F141" s="34"/>
      <c r="G141" s="34"/>
    </row>
    <row r="145" spans="1:7">
      <c r="A145" s="2"/>
    </row>
    <row r="146" spans="1:7">
      <c r="A146" s="78" t="s">
        <v>102</v>
      </c>
      <c r="B146" s="79"/>
      <c r="C146" s="79"/>
      <c r="D146" s="79"/>
      <c r="E146" s="79"/>
      <c r="F146" s="79"/>
      <c r="G146" s="79"/>
    </row>
    <row r="147" spans="1:7">
      <c r="A147" s="75" t="s">
        <v>103</v>
      </c>
      <c r="B147" s="76"/>
      <c r="C147" s="76"/>
      <c r="D147" s="76"/>
      <c r="E147" s="76"/>
      <c r="F147" s="76"/>
      <c r="G147" s="77"/>
    </row>
    <row r="148" spans="1:7">
      <c r="A148" s="69" t="s">
        <v>108</v>
      </c>
      <c r="B148" s="70"/>
      <c r="C148" s="70"/>
      <c r="D148" s="70"/>
      <c r="E148" s="70"/>
      <c r="F148" s="70"/>
      <c r="G148" s="71"/>
    </row>
    <row r="149" spans="1:7">
      <c r="A149" s="69" t="s">
        <v>109</v>
      </c>
      <c r="B149" s="70"/>
      <c r="C149" s="70"/>
      <c r="D149" s="70"/>
      <c r="E149" s="70"/>
      <c r="F149" s="70"/>
      <c r="G149" s="71"/>
    </row>
    <row r="150" spans="1:7">
      <c r="A150" s="69" t="s">
        <v>122</v>
      </c>
      <c r="B150" s="70"/>
      <c r="C150" s="70"/>
      <c r="D150" s="70"/>
      <c r="E150" s="70"/>
      <c r="F150" s="70"/>
      <c r="G150" s="71"/>
    </row>
    <row r="151" spans="1:7">
      <c r="A151" s="69" t="s">
        <v>123</v>
      </c>
      <c r="B151" s="70"/>
      <c r="C151" s="70"/>
      <c r="D151" s="70"/>
      <c r="E151" s="70"/>
      <c r="F151" s="70"/>
      <c r="G151" s="71"/>
    </row>
    <row r="152" spans="1:7">
      <c r="A152" s="72" t="s">
        <v>110</v>
      </c>
      <c r="B152" s="73"/>
      <c r="C152" s="73"/>
      <c r="D152" s="73"/>
      <c r="E152" s="73"/>
      <c r="F152" s="73"/>
      <c r="G152" s="74"/>
    </row>
  </sheetData>
  <mergeCells count="8">
    <mergeCell ref="A151:G151"/>
    <mergeCell ref="A152:G152"/>
    <mergeCell ref="C1:G1"/>
    <mergeCell ref="A146:G146"/>
    <mergeCell ref="A147:G147"/>
    <mergeCell ref="A148:G148"/>
    <mergeCell ref="A149:G149"/>
    <mergeCell ref="A150:G150"/>
  </mergeCells>
  <printOptions horizontalCentered="1"/>
  <pageMargins left="0.19685039370078741" right="0.19685039370078741" top="0.74803149606299213" bottom="0.51181102362204722" header="0.23622047244094491" footer="0"/>
  <pageSetup scale="50" fitToHeight="3" orientation="landscape" r:id="rId1"/>
  <headerFooter alignWithMargins="0">
    <oddHeader>&amp;C&amp;"Arial,Bold"&amp;12[insert school name]
SAE 2008 Clean Snowmobile Challenge - MSRP</oddHeader>
    <oddFooter>&amp;CPage &amp;P of &amp;N&amp;R&amp;D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N627"/>
  <sheetViews>
    <sheetView topLeftCell="A456" zoomScale="55" zoomScaleNormal="55" workbookViewId="0">
      <selection activeCell="R447" sqref="R447"/>
    </sheetView>
  </sheetViews>
  <sheetFormatPr defaultColWidth="9.140625" defaultRowHeight="12.75"/>
  <sheetData>
    <row r="1" spans="1:40" ht="12.75" customHeight="1"/>
    <row r="2" spans="1:40" ht="26.25" customHeight="1"/>
    <row r="3" spans="1:40" ht="13.5" thickBot="1"/>
    <row r="4" spans="1:40" ht="13.5" thickBot="1">
      <c r="A4" s="36" t="s">
        <v>131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</row>
    <row r="41" spans="1:40" ht="13.5" thickBot="1"/>
    <row r="42" spans="1:40" ht="13.5" thickBot="1">
      <c r="A42" s="38" t="s">
        <v>132</v>
      </c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</row>
    <row r="45" spans="1:40">
      <c r="B45" s="22" t="s">
        <v>162</v>
      </c>
    </row>
    <row r="59" spans="1:40" ht="13.5" thickBot="1"/>
    <row r="60" spans="1:40" ht="16.5" thickBot="1">
      <c r="A60" s="80" t="s">
        <v>164</v>
      </c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2"/>
      <c r="AK60" s="37"/>
      <c r="AL60" s="37"/>
      <c r="AM60" s="37"/>
      <c r="AN60" s="37"/>
    </row>
    <row r="61" spans="1:40">
      <c r="A61" s="43"/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5"/>
    </row>
    <row r="62" spans="1:40">
      <c r="A62" s="43"/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5"/>
    </row>
    <row r="63" spans="1:40">
      <c r="A63" s="43"/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5"/>
    </row>
    <row r="64" spans="1:40">
      <c r="A64" s="43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5"/>
    </row>
    <row r="65" spans="1:36">
      <c r="A65" s="43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5"/>
    </row>
    <row r="66" spans="1:36">
      <c r="A66" s="43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5"/>
    </row>
    <row r="67" spans="1:36">
      <c r="A67" s="43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5"/>
    </row>
    <row r="68" spans="1:36">
      <c r="A68" s="43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5"/>
    </row>
    <row r="69" spans="1:36">
      <c r="A69" s="43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5"/>
    </row>
    <row r="70" spans="1:36">
      <c r="A70" s="43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5"/>
    </row>
    <row r="71" spans="1:36">
      <c r="A71" s="43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5"/>
    </row>
    <row r="72" spans="1:36">
      <c r="A72" s="43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5"/>
    </row>
    <row r="73" spans="1:36">
      <c r="A73" s="43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5"/>
    </row>
    <row r="74" spans="1:36">
      <c r="A74" s="43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5"/>
    </row>
    <row r="75" spans="1:36">
      <c r="A75" s="43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5"/>
    </row>
    <row r="76" spans="1:36">
      <c r="A76" s="43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5"/>
    </row>
    <row r="77" spans="1:36">
      <c r="A77" s="43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5"/>
    </row>
    <row r="78" spans="1:36">
      <c r="A78" s="43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5"/>
    </row>
    <row r="79" spans="1:36">
      <c r="A79" s="43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5"/>
    </row>
    <row r="80" spans="1:36">
      <c r="A80" s="43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5"/>
    </row>
    <row r="81" spans="1:36">
      <c r="A81" s="43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5"/>
    </row>
    <row r="82" spans="1:36">
      <c r="A82" s="43"/>
      <c r="B82" s="44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5"/>
    </row>
    <row r="83" spans="1:36">
      <c r="A83" s="43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5"/>
    </row>
    <row r="84" spans="1:36">
      <c r="A84" s="43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5"/>
    </row>
    <row r="85" spans="1:36">
      <c r="A85" s="43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5"/>
    </row>
    <row r="86" spans="1:36">
      <c r="A86" s="43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5"/>
    </row>
    <row r="87" spans="1:36">
      <c r="A87" s="43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5"/>
    </row>
    <row r="88" spans="1:36">
      <c r="A88" s="43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5"/>
    </row>
    <row r="89" spans="1:36">
      <c r="A89" s="43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5"/>
    </row>
    <row r="90" spans="1:36">
      <c r="A90" s="43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5"/>
    </row>
    <row r="91" spans="1:36">
      <c r="A91" s="43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5"/>
    </row>
    <row r="92" spans="1:36">
      <c r="A92" s="43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5"/>
    </row>
    <row r="93" spans="1:36">
      <c r="A93" s="43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5"/>
    </row>
    <row r="94" spans="1:36">
      <c r="A94" s="43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5"/>
    </row>
    <row r="95" spans="1:36">
      <c r="A95" s="43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5"/>
    </row>
    <row r="96" spans="1:36">
      <c r="A96" s="43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5"/>
    </row>
    <row r="97" spans="1:36">
      <c r="A97" s="43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5"/>
    </row>
    <row r="98" spans="1:36">
      <c r="A98" s="43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5"/>
    </row>
    <row r="99" spans="1:36">
      <c r="A99" s="43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5"/>
    </row>
    <row r="100" spans="1:36">
      <c r="A100" s="43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5"/>
    </row>
    <row r="101" spans="1:36">
      <c r="A101" s="43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5"/>
    </row>
    <row r="102" spans="1:36">
      <c r="A102" s="43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5"/>
    </row>
    <row r="103" spans="1:36">
      <c r="A103" s="43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5"/>
    </row>
    <row r="104" spans="1:36">
      <c r="A104" s="43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5"/>
    </row>
    <row r="105" spans="1:36">
      <c r="A105" s="43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5"/>
    </row>
    <row r="106" spans="1:36">
      <c r="A106" s="43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5"/>
    </row>
    <row r="107" spans="1:36">
      <c r="A107" s="43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5"/>
    </row>
    <row r="108" spans="1:36">
      <c r="A108" s="43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5"/>
    </row>
    <row r="109" spans="1:36">
      <c r="A109" s="43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5"/>
    </row>
    <row r="110" spans="1:36">
      <c r="A110" s="43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5"/>
    </row>
    <row r="111" spans="1:36">
      <c r="A111" s="43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5"/>
    </row>
    <row r="112" spans="1:36">
      <c r="A112" s="43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5"/>
    </row>
    <row r="113" spans="1:36">
      <c r="A113" s="43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5"/>
    </row>
    <row r="114" spans="1:36">
      <c r="A114" s="43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5"/>
    </row>
    <row r="115" spans="1:36">
      <c r="A115" s="43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5"/>
    </row>
    <row r="116" spans="1:36" ht="13.5" thickBot="1">
      <c r="A116" s="43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6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5"/>
    </row>
    <row r="117" spans="1:36" ht="16.5" thickBot="1">
      <c r="A117" s="83" t="s">
        <v>165</v>
      </c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5"/>
    </row>
    <row r="118" spans="1:36">
      <c r="A118" s="43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5"/>
    </row>
    <row r="119" spans="1:36">
      <c r="A119" s="43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5"/>
    </row>
    <row r="120" spans="1:36">
      <c r="A120" s="43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5"/>
    </row>
    <row r="121" spans="1:36">
      <c r="A121" s="43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5"/>
    </row>
    <row r="122" spans="1:36">
      <c r="A122" s="43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5"/>
    </row>
    <row r="123" spans="1:36">
      <c r="A123" s="43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5"/>
    </row>
    <row r="124" spans="1:36">
      <c r="A124" s="43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5"/>
    </row>
    <row r="125" spans="1:36">
      <c r="A125" s="43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5"/>
    </row>
    <row r="126" spans="1:36">
      <c r="A126" s="43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5"/>
    </row>
    <row r="127" spans="1:36">
      <c r="A127" s="43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5"/>
    </row>
    <row r="128" spans="1:36">
      <c r="A128" s="43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5"/>
    </row>
    <row r="129" spans="1:36">
      <c r="A129" s="43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5"/>
    </row>
    <row r="130" spans="1:36">
      <c r="A130" s="43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5"/>
    </row>
    <row r="131" spans="1:36">
      <c r="A131" s="43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5"/>
    </row>
    <row r="132" spans="1:36">
      <c r="A132" s="43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5"/>
    </row>
    <row r="133" spans="1:36">
      <c r="A133" s="43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5"/>
    </row>
    <row r="134" spans="1:36">
      <c r="A134" s="43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5"/>
    </row>
    <row r="135" spans="1:36">
      <c r="A135" s="43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5"/>
    </row>
    <row r="136" spans="1:36">
      <c r="A136" s="43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5"/>
    </row>
    <row r="137" spans="1:36">
      <c r="A137" s="43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5"/>
    </row>
    <row r="138" spans="1:36">
      <c r="A138" s="43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5"/>
    </row>
    <row r="139" spans="1:36">
      <c r="A139" s="43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5"/>
    </row>
    <row r="140" spans="1:36">
      <c r="A140" s="43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5"/>
    </row>
    <row r="141" spans="1:36">
      <c r="A141" s="43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5"/>
    </row>
    <row r="142" spans="1:36">
      <c r="A142" s="43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5"/>
    </row>
    <row r="143" spans="1:36">
      <c r="A143" s="43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5"/>
    </row>
    <row r="144" spans="1:36">
      <c r="A144" s="43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5"/>
    </row>
    <row r="145" spans="1:36">
      <c r="A145" s="43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5"/>
    </row>
    <row r="146" spans="1:36">
      <c r="A146" s="43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5"/>
    </row>
    <row r="147" spans="1:36">
      <c r="A147" s="43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5"/>
    </row>
    <row r="148" spans="1:36">
      <c r="A148" s="43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5"/>
    </row>
    <row r="149" spans="1:36">
      <c r="A149" s="43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5"/>
    </row>
    <row r="150" spans="1:36">
      <c r="A150" s="43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5"/>
    </row>
    <row r="151" spans="1:36">
      <c r="A151" s="43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5"/>
    </row>
    <row r="152" spans="1:36">
      <c r="A152" s="43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5"/>
    </row>
    <row r="153" spans="1:36">
      <c r="A153" s="43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5"/>
    </row>
    <row r="154" spans="1:36">
      <c r="A154" s="43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5"/>
    </row>
    <row r="155" spans="1:36">
      <c r="A155" s="43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5"/>
    </row>
    <row r="156" spans="1:36">
      <c r="A156" s="43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5"/>
    </row>
    <row r="157" spans="1:36">
      <c r="A157" s="43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5"/>
    </row>
    <row r="158" spans="1:36">
      <c r="A158" s="43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5"/>
    </row>
    <row r="159" spans="1:36">
      <c r="A159" s="43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5"/>
    </row>
    <row r="160" spans="1:36">
      <c r="A160" s="43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5"/>
    </row>
    <row r="161" spans="1:36">
      <c r="A161" s="43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5"/>
    </row>
    <row r="162" spans="1:36">
      <c r="A162" s="43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5"/>
    </row>
    <row r="163" spans="1:36">
      <c r="A163" s="43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5"/>
    </row>
    <row r="164" spans="1:36">
      <c r="A164" s="43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5"/>
    </row>
    <row r="165" spans="1:36">
      <c r="A165" s="43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5"/>
    </row>
    <row r="166" spans="1:36">
      <c r="A166" s="43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5"/>
    </row>
    <row r="167" spans="1:36">
      <c r="A167" s="43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5"/>
    </row>
    <row r="168" spans="1:36">
      <c r="A168" s="43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5"/>
    </row>
    <row r="169" spans="1:36">
      <c r="A169" s="43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5"/>
    </row>
    <row r="170" spans="1:36">
      <c r="A170" s="43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5"/>
    </row>
    <row r="171" spans="1:36">
      <c r="A171" s="43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5"/>
    </row>
    <row r="172" spans="1:36">
      <c r="A172" s="43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5"/>
    </row>
    <row r="173" spans="1:36">
      <c r="A173" s="43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5"/>
    </row>
    <row r="174" spans="1:36">
      <c r="A174" s="43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5"/>
    </row>
    <row r="175" spans="1:36">
      <c r="A175" s="43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5"/>
    </row>
    <row r="176" spans="1:36">
      <c r="A176" s="43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5"/>
    </row>
    <row r="177" spans="1:36">
      <c r="A177" s="43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5"/>
    </row>
    <row r="178" spans="1:36">
      <c r="A178" s="43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5"/>
    </row>
    <row r="179" spans="1:36">
      <c r="A179" s="43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5"/>
    </row>
    <row r="180" spans="1:36">
      <c r="A180" s="43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5"/>
    </row>
    <row r="181" spans="1:36">
      <c r="A181" s="43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5"/>
    </row>
    <row r="182" spans="1:36">
      <c r="A182" s="43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5"/>
    </row>
    <row r="183" spans="1:36">
      <c r="A183" s="43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5"/>
    </row>
    <row r="184" spans="1:36" ht="13.5" thickBot="1">
      <c r="A184" s="43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5"/>
    </row>
    <row r="185" spans="1:36" ht="16.5" thickBot="1">
      <c r="A185" s="83" t="s">
        <v>167</v>
      </c>
      <c r="B185" s="84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5"/>
    </row>
    <row r="186" spans="1:36">
      <c r="A186" s="43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5"/>
    </row>
    <row r="187" spans="1:36">
      <c r="A187" s="43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5"/>
    </row>
    <row r="188" spans="1:36">
      <c r="A188" s="43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5"/>
    </row>
    <row r="189" spans="1:36">
      <c r="A189" s="43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5"/>
    </row>
    <row r="190" spans="1:36">
      <c r="A190" s="43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5"/>
    </row>
    <row r="191" spans="1:36">
      <c r="A191" s="43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5"/>
    </row>
    <row r="192" spans="1:36">
      <c r="A192" s="43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5"/>
    </row>
    <row r="193" spans="1:36">
      <c r="A193" s="43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5"/>
    </row>
    <row r="194" spans="1:36">
      <c r="A194" s="43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5"/>
    </row>
    <row r="195" spans="1:36">
      <c r="A195" s="43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5"/>
    </row>
    <row r="196" spans="1:36">
      <c r="A196" s="43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5"/>
    </row>
    <row r="197" spans="1:36">
      <c r="A197" s="43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5"/>
    </row>
    <row r="198" spans="1:36">
      <c r="A198" s="43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5"/>
    </row>
    <row r="199" spans="1:36">
      <c r="A199" s="43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5"/>
    </row>
    <row r="200" spans="1:36">
      <c r="A200" s="43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5"/>
    </row>
    <row r="201" spans="1:36">
      <c r="A201" s="43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5"/>
    </row>
    <row r="202" spans="1:36">
      <c r="A202" s="43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5"/>
    </row>
    <row r="203" spans="1:36">
      <c r="A203" s="43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5"/>
    </row>
    <row r="204" spans="1:36">
      <c r="A204" s="43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5"/>
    </row>
    <row r="205" spans="1:36">
      <c r="A205" s="43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5"/>
    </row>
    <row r="206" spans="1:36">
      <c r="A206" s="43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5"/>
    </row>
    <row r="207" spans="1:36">
      <c r="A207" s="43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5"/>
    </row>
    <row r="208" spans="1:36">
      <c r="A208" s="43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5"/>
    </row>
    <row r="209" spans="1:36">
      <c r="A209" s="43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5"/>
    </row>
    <row r="210" spans="1:36">
      <c r="A210" s="43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5"/>
    </row>
    <row r="211" spans="1:36">
      <c r="A211" s="43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5"/>
    </row>
    <row r="212" spans="1:36">
      <c r="A212" s="43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5"/>
    </row>
    <row r="213" spans="1:36">
      <c r="A213" s="43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5"/>
    </row>
    <row r="214" spans="1:36">
      <c r="A214" s="43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5"/>
    </row>
    <row r="215" spans="1:36">
      <c r="A215" s="43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6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5"/>
    </row>
    <row r="216" spans="1:36">
      <c r="A216" s="43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6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5"/>
    </row>
    <row r="217" spans="1:36">
      <c r="A217" s="43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5"/>
    </row>
    <row r="218" spans="1:36">
      <c r="A218" s="43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5"/>
    </row>
    <row r="219" spans="1:36">
      <c r="A219" s="43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>
        <v>2.5</v>
      </c>
      <c r="O219" s="44">
        <f>N219*25.4</f>
        <v>63.5</v>
      </c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5"/>
    </row>
    <row r="220" spans="1:36">
      <c r="A220" s="43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5"/>
    </row>
    <row r="221" spans="1:36">
      <c r="A221" s="43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5"/>
    </row>
    <row r="222" spans="1:36">
      <c r="A222" s="43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>
        <f>54.2/5</f>
        <v>10.84</v>
      </c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5"/>
    </row>
    <row r="223" spans="1:36">
      <c r="A223" s="43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5"/>
    </row>
    <row r="224" spans="1:36">
      <c r="A224" s="43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6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5"/>
    </row>
    <row r="225" spans="1:36">
      <c r="A225" s="43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5"/>
    </row>
    <row r="226" spans="1:36">
      <c r="A226" s="43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5"/>
    </row>
    <row r="227" spans="1:36">
      <c r="A227" s="43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5"/>
    </row>
    <row r="228" spans="1:36">
      <c r="A228" s="43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5"/>
    </row>
    <row r="229" spans="1:36">
      <c r="A229" s="43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5"/>
    </row>
    <row r="230" spans="1:36">
      <c r="A230" s="43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5"/>
    </row>
    <row r="231" spans="1:36">
      <c r="A231" s="43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5"/>
    </row>
    <row r="232" spans="1:36">
      <c r="A232" s="43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5"/>
    </row>
    <row r="233" spans="1:36">
      <c r="A233" s="43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5"/>
    </row>
    <row r="234" spans="1:36">
      <c r="A234" s="43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5"/>
    </row>
    <row r="235" spans="1:36">
      <c r="A235" s="43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5"/>
    </row>
    <row r="236" spans="1:36">
      <c r="A236" s="43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5"/>
    </row>
    <row r="237" spans="1:36">
      <c r="A237" s="43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5"/>
    </row>
    <row r="238" spans="1:36">
      <c r="A238" s="43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5"/>
    </row>
    <row r="239" spans="1:36">
      <c r="A239" s="43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5"/>
    </row>
    <row r="240" spans="1:36">
      <c r="A240" s="43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5"/>
    </row>
    <row r="241" spans="1:36">
      <c r="A241" s="43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5"/>
    </row>
    <row r="242" spans="1:36">
      <c r="A242" s="43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5"/>
    </row>
    <row r="243" spans="1:36">
      <c r="A243" s="43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5"/>
    </row>
    <row r="244" spans="1:36">
      <c r="A244" s="43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5"/>
    </row>
    <row r="245" spans="1:36">
      <c r="A245" s="43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5"/>
    </row>
    <row r="246" spans="1:36">
      <c r="A246" s="43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5"/>
    </row>
    <row r="247" spans="1:36">
      <c r="A247" s="43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5"/>
    </row>
    <row r="248" spans="1:36">
      <c r="A248" s="43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5"/>
    </row>
    <row r="249" spans="1:36">
      <c r="A249" s="43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5"/>
    </row>
    <row r="250" spans="1:36">
      <c r="A250" s="43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5"/>
    </row>
    <row r="251" spans="1:36">
      <c r="A251" s="43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5"/>
    </row>
    <row r="252" spans="1:36">
      <c r="A252" s="43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5"/>
    </row>
    <row r="253" spans="1:36">
      <c r="A253" s="43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5"/>
    </row>
    <row r="254" spans="1:36">
      <c r="A254" s="43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5"/>
    </row>
    <row r="255" spans="1:36">
      <c r="A255" s="43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5"/>
    </row>
    <row r="256" spans="1:36">
      <c r="A256" s="43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5"/>
    </row>
    <row r="257" spans="1:36">
      <c r="A257" s="43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5"/>
    </row>
    <row r="258" spans="1:36">
      <c r="A258" s="43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5"/>
    </row>
    <row r="259" spans="1:36">
      <c r="A259" s="43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5"/>
    </row>
    <row r="260" spans="1:36">
      <c r="A260" s="43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5"/>
    </row>
    <row r="261" spans="1:36">
      <c r="A261" s="43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5"/>
    </row>
    <row r="262" spans="1:36">
      <c r="A262" s="43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5"/>
    </row>
    <row r="263" spans="1:36">
      <c r="A263" s="43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5"/>
    </row>
    <row r="264" spans="1:36">
      <c r="A264" s="43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5"/>
    </row>
    <row r="265" spans="1:36">
      <c r="A265" s="43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5"/>
    </row>
    <row r="266" spans="1:36">
      <c r="A266" s="43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5"/>
    </row>
    <row r="267" spans="1:36">
      <c r="A267" s="43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5"/>
    </row>
    <row r="268" spans="1:36">
      <c r="A268" s="43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5"/>
    </row>
    <row r="269" spans="1:36">
      <c r="A269" s="43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5"/>
    </row>
    <row r="270" spans="1:36">
      <c r="A270" s="43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5"/>
    </row>
    <row r="271" spans="1:36">
      <c r="A271" s="43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5"/>
    </row>
    <row r="272" spans="1:36">
      <c r="A272" s="43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5"/>
    </row>
    <row r="273" spans="1:36">
      <c r="A273" s="43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5"/>
    </row>
    <row r="274" spans="1:36">
      <c r="A274" s="43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5"/>
    </row>
    <row r="275" spans="1:36">
      <c r="A275" s="43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5"/>
    </row>
    <row r="276" spans="1:36">
      <c r="A276" s="43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5"/>
    </row>
    <row r="277" spans="1:36">
      <c r="A277" s="43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5"/>
    </row>
    <row r="278" spans="1:36">
      <c r="A278" s="43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5"/>
    </row>
    <row r="279" spans="1:36">
      <c r="A279" s="43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5"/>
    </row>
    <row r="280" spans="1:36">
      <c r="A280" s="43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5"/>
    </row>
    <row r="281" spans="1:36">
      <c r="A281" s="43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5"/>
    </row>
    <row r="282" spans="1:36">
      <c r="A282" s="43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5"/>
    </row>
    <row r="283" spans="1:36">
      <c r="A283" s="43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5"/>
    </row>
    <row r="284" spans="1:36">
      <c r="A284" s="43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5"/>
    </row>
    <row r="285" spans="1:36">
      <c r="A285" s="43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5"/>
    </row>
    <row r="286" spans="1:36">
      <c r="A286" s="43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5"/>
    </row>
    <row r="287" spans="1:36">
      <c r="A287" s="43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5"/>
    </row>
    <row r="288" spans="1:36">
      <c r="A288" s="43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5"/>
    </row>
    <row r="289" spans="1:36">
      <c r="A289" s="43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5"/>
    </row>
    <row r="290" spans="1:36">
      <c r="A290" s="43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5"/>
    </row>
    <row r="291" spans="1:36">
      <c r="A291" s="43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5"/>
    </row>
    <row r="292" spans="1:36">
      <c r="A292" s="43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5"/>
    </row>
    <row r="293" spans="1:36">
      <c r="A293" s="43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5"/>
    </row>
    <row r="294" spans="1:36">
      <c r="A294" s="43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5"/>
    </row>
    <row r="295" spans="1:36">
      <c r="A295" s="43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5"/>
    </row>
    <row r="296" spans="1:36">
      <c r="A296" s="43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5"/>
    </row>
    <row r="297" spans="1:36">
      <c r="A297" s="43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5"/>
    </row>
    <row r="298" spans="1:36">
      <c r="A298" s="43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5"/>
    </row>
    <row r="299" spans="1:36">
      <c r="A299" s="43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5"/>
    </row>
    <row r="300" spans="1:36">
      <c r="A300" s="43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5"/>
    </row>
    <row r="301" spans="1:36">
      <c r="A301" s="43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5"/>
    </row>
    <row r="302" spans="1:36">
      <c r="A302" s="43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5"/>
    </row>
    <row r="303" spans="1:36">
      <c r="A303" s="43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5"/>
    </row>
    <row r="304" spans="1:36">
      <c r="A304" s="43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5"/>
    </row>
    <row r="305" spans="1:36">
      <c r="A305" s="43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5"/>
    </row>
    <row r="306" spans="1:36">
      <c r="A306" s="43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5"/>
    </row>
    <row r="307" spans="1:36">
      <c r="A307" s="43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5"/>
    </row>
    <row r="308" spans="1:36">
      <c r="A308" s="43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5"/>
    </row>
    <row r="309" spans="1:36">
      <c r="A309" s="43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5"/>
    </row>
    <row r="310" spans="1:36">
      <c r="A310" s="43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5"/>
    </row>
    <row r="311" spans="1:36">
      <c r="A311" s="43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5"/>
    </row>
    <row r="312" spans="1:36">
      <c r="A312" s="43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5"/>
    </row>
    <row r="313" spans="1:36">
      <c r="A313" s="43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5"/>
    </row>
    <row r="314" spans="1:36">
      <c r="A314" s="43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5"/>
    </row>
    <row r="315" spans="1:36">
      <c r="A315" s="43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5"/>
    </row>
    <row r="316" spans="1:36">
      <c r="A316" s="43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5"/>
    </row>
    <row r="317" spans="1:36">
      <c r="A317" s="43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5"/>
    </row>
    <row r="318" spans="1:36">
      <c r="A318" s="43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5"/>
    </row>
    <row r="319" spans="1:36">
      <c r="A319" s="43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5"/>
    </row>
    <row r="320" spans="1:36">
      <c r="A320" s="43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5"/>
    </row>
    <row r="321" spans="1:36">
      <c r="A321" s="43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5"/>
    </row>
    <row r="322" spans="1:36">
      <c r="A322" s="43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5"/>
    </row>
    <row r="323" spans="1:36">
      <c r="A323" s="43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5"/>
    </row>
    <row r="324" spans="1:36">
      <c r="A324" s="43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5"/>
    </row>
    <row r="325" spans="1:36">
      <c r="A325" s="43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5"/>
    </row>
    <row r="326" spans="1:36">
      <c r="A326" s="43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5"/>
    </row>
    <row r="327" spans="1:36">
      <c r="A327" s="43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5"/>
    </row>
    <row r="328" spans="1:36">
      <c r="A328" s="43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5"/>
    </row>
    <row r="329" spans="1:36">
      <c r="A329" s="43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5"/>
    </row>
    <row r="330" spans="1:36">
      <c r="A330" s="43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5"/>
    </row>
    <row r="331" spans="1:36">
      <c r="A331" s="43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5"/>
    </row>
    <row r="332" spans="1:36">
      <c r="A332" s="43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5"/>
    </row>
    <row r="333" spans="1:36">
      <c r="A333" s="43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5"/>
    </row>
    <row r="334" spans="1:36">
      <c r="A334" s="43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5"/>
    </row>
    <row r="335" spans="1:36">
      <c r="A335" s="43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5"/>
    </row>
    <row r="336" spans="1:36">
      <c r="A336" s="43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5"/>
    </row>
    <row r="337" spans="1:36">
      <c r="A337" s="43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5"/>
    </row>
    <row r="338" spans="1:36">
      <c r="A338" s="43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5"/>
    </row>
    <row r="339" spans="1:36">
      <c r="A339" s="43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5"/>
    </row>
    <row r="340" spans="1:36">
      <c r="A340" s="43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5"/>
    </row>
    <row r="341" spans="1:36">
      <c r="A341" s="43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5"/>
    </row>
    <row r="342" spans="1:36">
      <c r="A342" s="43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5"/>
    </row>
    <row r="343" spans="1:36">
      <c r="A343" s="43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5"/>
    </row>
    <row r="344" spans="1:36">
      <c r="A344" s="43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5"/>
    </row>
    <row r="345" spans="1:36">
      <c r="A345" s="43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5"/>
    </row>
    <row r="346" spans="1:36">
      <c r="A346" s="43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5"/>
    </row>
    <row r="347" spans="1:36">
      <c r="A347" s="43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5"/>
    </row>
    <row r="348" spans="1:36">
      <c r="A348" s="43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5"/>
    </row>
    <row r="349" spans="1:36">
      <c r="A349" s="43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5"/>
    </row>
    <row r="350" spans="1:36">
      <c r="A350" s="43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5"/>
    </row>
    <row r="351" spans="1:36">
      <c r="A351" s="43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5"/>
    </row>
    <row r="352" spans="1:36">
      <c r="A352" s="43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5"/>
    </row>
    <row r="353" spans="1:36">
      <c r="A353" s="43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5"/>
    </row>
    <row r="354" spans="1:36">
      <c r="A354" s="43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5"/>
    </row>
    <row r="355" spans="1:36">
      <c r="A355" s="43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5"/>
    </row>
    <row r="356" spans="1:36">
      <c r="A356" s="43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5"/>
    </row>
    <row r="357" spans="1:36">
      <c r="A357" s="43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5"/>
    </row>
    <row r="358" spans="1:36">
      <c r="A358" s="43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5"/>
    </row>
    <row r="359" spans="1:36">
      <c r="A359" s="43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5"/>
    </row>
    <row r="360" spans="1:36">
      <c r="A360" s="43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5"/>
    </row>
    <row r="361" spans="1:36">
      <c r="A361" s="43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5"/>
    </row>
    <row r="362" spans="1:36">
      <c r="A362" s="43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5"/>
    </row>
    <row r="363" spans="1:36">
      <c r="A363" s="43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5"/>
    </row>
    <row r="364" spans="1:36">
      <c r="A364" s="43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5"/>
    </row>
    <row r="365" spans="1:36">
      <c r="A365" s="43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5"/>
    </row>
    <row r="366" spans="1:36">
      <c r="A366" s="43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5"/>
    </row>
    <row r="367" spans="1:36">
      <c r="A367" s="43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5"/>
    </row>
    <row r="368" spans="1:36">
      <c r="A368" s="43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5"/>
    </row>
    <row r="369" spans="1:36">
      <c r="A369" s="43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5"/>
    </row>
    <row r="370" spans="1:36">
      <c r="A370" s="43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5"/>
    </row>
    <row r="371" spans="1:36">
      <c r="A371" s="43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5"/>
    </row>
    <row r="372" spans="1:36">
      <c r="A372" s="43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5"/>
    </row>
    <row r="373" spans="1:36">
      <c r="A373" s="43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5"/>
    </row>
    <row r="374" spans="1:36">
      <c r="A374" s="43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5"/>
    </row>
    <row r="375" spans="1:36">
      <c r="A375" s="43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5"/>
    </row>
    <row r="376" spans="1:36">
      <c r="A376" s="43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5"/>
    </row>
    <row r="377" spans="1:36">
      <c r="A377" s="43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5"/>
    </row>
    <row r="378" spans="1:36">
      <c r="A378" s="43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5"/>
    </row>
    <row r="379" spans="1:36">
      <c r="A379" s="43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5"/>
    </row>
    <row r="380" spans="1:36">
      <c r="A380" s="43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5"/>
    </row>
    <row r="381" spans="1:36">
      <c r="A381" s="43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5"/>
    </row>
    <row r="382" spans="1:36">
      <c r="A382" s="43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5"/>
    </row>
    <row r="383" spans="1:36">
      <c r="A383" s="43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5"/>
    </row>
    <row r="384" spans="1:36">
      <c r="A384" s="43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5"/>
    </row>
    <row r="385" spans="1:36">
      <c r="A385" s="43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5"/>
    </row>
    <row r="386" spans="1:36">
      <c r="A386" s="43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5"/>
    </row>
    <row r="387" spans="1:36">
      <c r="A387" s="43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5"/>
    </row>
    <row r="388" spans="1:36">
      <c r="A388" s="43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5"/>
    </row>
    <row r="389" spans="1:36">
      <c r="A389" s="43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5"/>
    </row>
    <row r="390" spans="1:36">
      <c r="A390" s="43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5"/>
    </row>
    <row r="391" spans="1:36">
      <c r="A391" s="43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5"/>
    </row>
    <row r="392" spans="1:36">
      <c r="A392" s="43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5"/>
    </row>
    <row r="393" spans="1:36">
      <c r="A393" s="43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5"/>
    </row>
    <row r="394" spans="1:36">
      <c r="A394" s="43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5"/>
    </row>
    <row r="395" spans="1:36">
      <c r="A395" s="43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5"/>
    </row>
    <row r="396" spans="1:36">
      <c r="A396" s="43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5"/>
    </row>
    <row r="397" spans="1:36">
      <c r="A397" s="43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5"/>
    </row>
    <row r="398" spans="1:36">
      <c r="A398" s="43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5"/>
    </row>
    <row r="399" spans="1:36">
      <c r="A399" s="43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5"/>
    </row>
    <row r="400" spans="1:36">
      <c r="A400" s="43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5"/>
    </row>
    <row r="401" spans="1:36">
      <c r="A401" s="43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5"/>
    </row>
    <row r="402" spans="1:36">
      <c r="A402" s="43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5"/>
    </row>
    <row r="403" spans="1:36">
      <c r="A403" s="43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5"/>
    </row>
    <row r="404" spans="1:36">
      <c r="A404" s="43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5"/>
    </row>
    <row r="405" spans="1:36">
      <c r="A405" s="43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5"/>
    </row>
    <row r="406" spans="1:36">
      <c r="A406" s="43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5"/>
    </row>
    <row r="407" spans="1:36">
      <c r="A407" s="43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5"/>
    </row>
    <row r="408" spans="1:36">
      <c r="A408" s="43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5"/>
    </row>
    <row r="409" spans="1:36">
      <c r="A409" s="43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5"/>
    </row>
    <row r="410" spans="1:36">
      <c r="A410" s="43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5"/>
    </row>
    <row r="411" spans="1:36">
      <c r="A411" s="43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5"/>
    </row>
    <row r="412" spans="1:36">
      <c r="A412" s="43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5"/>
    </row>
    <row r="413" spans="1:36">
      <c r="A413" s="43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5"/>
    </row>
    <row r="414" spans="1:36">
      <c r="A414" s="43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5"/>
    </row>
    <row r="421" spans="1:36" ht="13.5" thickBot="1"/>
    <row r="422" spans="1:36" ht="13.5" thickBot="1">
      <c r="A422" s="23" t="s">
        <v>136</v>
      </c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  <c r="AJ422" s="24"/>
    </row>
    <row r="476" spans="1:36" ht="13.5" thickBot="1"/>
    <row r="477" spans="1:36" ht="13.5" thickBot="1">
      <c r="A477" s="39" t="s">
        <v>142</v>
      </c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</row>
    <row r="507" spans="1:36" ht="13.5" thickBot="1"/>
    <row r="508" spans="1:36" ht="13.5" thickBot="1">
      <c r="A508" s="38" t="s">
        <v>145</v>
      </c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F508" s="41"/>
      <c r="AG508" s="41"/>
      <c r="AH508" s="41"/>
      <c r="AI508" s="41"/>
      <c r="AJ508" s="41"/>
    </row>
    <row r="515" spans="23:23">
      <c r="W515" s="22" t="s">
        <v>140</v>
      </c>
    </row>
    <row r="530" spans="1:36" ht="13.5" thickBot="1"/>
    <row r="531" spans="1:36" ht="13.5" thickBot="1">
      <c r="A531" s="38" t="s">
        <v>146</v>
      </c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F531" s="37"/>
      <c r="AG531" s="37"/>
      <c r="AH531" s="37"/>
      <c r="AI531" s="37"/>
      <c r="AJ531" s="37"/>
    </row>
    <row r="566" spans="1:36" ht="13.5" thickBot="1"/>
    <row r="567" spans="1:36" ht="13.5" thickBot="1">
      <c r="A567" s="38" t="s">
        <v>151</v>
      </c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F567" s="37"/>
      <c r="AG567" s="37"/>
      <c r="AH567" s="37"/>
      <c r="AI567" s="37"/>
      <c r="AJ567" s="37"/>
    </row>
    <row r="597" spans="1:36" ht="13.5" thickBot="1"/>
    <row r="598" spans="1:36" ht="13.5" thickBot="1">
      <c r="A598" s="38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  <c r="AF598" s="37"/>
      <c r="AG598" s="37"/>
      <c r="AH598" s="37"/>
      <c r="AI598" s="37"/>
      <c r="AJ598" s="37"/>
    </row>
    <row r="625" spans="12:25">
      <c r="W625" s="22">
        <f>3.18/100</f>
        <v>3.1800000000000002E-2</v>
      </c>
      <c r="X625">
        <f>W625*25</f>
        <v>0.79500000000000004</v>
      </c>
      <c r="Y625" s="22" t="s">
        <v>158</v>
      </c>
    </row>
    <row r="627" spans="12:25">
      <c r="L627" s="22"/>
    </row>
  </sheetData>
  <mergeCells count="3">
    <mergeCell ref="A60:AJ60"/>
    <mergeCell ref="A117:AJ117"/>
    <mergeCell ref="A185:AJ185"/>
  </mergeCells>
  <phoneticPr fontId="0" type="noConversion"/>
  <pageMargins left="0.74803149606299213" right="0.74803149606299213" top="0.98425196850393704" bottom="0.98425196850393704" header="0.51181102362204722" footer="0.51181102362204722"/>
  <pageSetup scale="32" fitToHeight="7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MSRP_spreadsheet</vt:lpstr>
      <vt:lpstr>Supporting_Calculations</vt:lpstr>
      <vt:lpstr>Reciepts - Documentation</vt:lpstr>
      <vt:lpstr>MSRP_spreadsheet!Print_Titles</vt:lpstr>
      <vt:lpstr>Supporting_Calculations!Print_Titles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Shaun</dc:creator>
  <cp:lastModifiedBy>Robert Baratono</cp:lastModifiedBy>
  <cp:lastPrinted>2018-02-19T04:24:07Z</cp:lastPrinted>
  <dcterms:created xsi:type="dcterms:W3CDTF">2007-09-19T17:02:49Z</dcterms:created>
  <dcterms:modified xsi:type="dcterms:W3CDTF">2018-03-12T19:32:58Z</dcterms:modified>
</cp:coreProperties>
</file>