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85" windowWidth="15195" windowHeight="11460" activeTab="1"/>
  </bookViews>
  <sheets>
    <sheet name="MSRP_spreadsheet" sheetId="1" r:id="rId1"/>
    <sheet name="Supporting_Calculations" sheetId="4" r:id="rId2"/>
    <sheet name="Reciepts - Documentation" sheetId="3" r:id="rId3"/>
  </sheets>
  <definedNames>
    <definedName name="_xlnm.Print_Titles" localSheetId="0">MSRP_spreadsheet!$1:$1</definedName>
    <definedName name="_xlnm.Print_Titles" localSheetId="1">Supporting_Calculations!$1:$1</definedName>
  </definedNames>
  <calcPr calcId="145621"/>
</workbook>
</file>

<file path=xl/calcChain.xml><?xml version="1.0" encoding="utf-8"?>
<calcChain xmlns="http://schemas.openxmlformats.org/spreadsheetml/2006/main">
  <c r="E48" i="1" l="1"/>
  <c r="F153" i="4"/>
  <c r="D153" i="4"/>
  <c r="E32" i="1"/>
  <c r="E94" i="1"/>
  <c r="X596" i="3"/>
  <c r="W596" i="3"/>
  <c r="H75" i="1"/>
  <c r="G75" i="1"/>
  <c r="H50" i="1"/>
  <c r="G48" i="1"/>
  <c r="H48" i="1" s="1"/>
  <c r="C41" i="1"/>
  <c r="C32" i="1"/>
  <c r="H94" i="1" l="1"/>
  <c r="G94" i="1"/>
  <c r="F94" i="1"/>
  <c r="H51" i="1"/>
  <c r="E51" i="1"/>
  <c r="E56" i="1"/>
  <c r="H41" i="4" l="1"/>
  <c r="H32" i="4"/>
  <c r="E55" i="1"/>
  <c r="F41" i="1"/>
  <c r="G41" i="1" s="1"/>
  <c r="H49" i="1" l="1"/>
  <c r="H4" i="1"/>
  <c r="F32" i="1"/>
  <c r="G32" i="1" s="1"/>
  <c r="H32" i="1" s="1"/>
  <c r="E47" i="1" l="1"/>
  <c r="P334" i="3" l="1"/>
  <c r="R315" i="3"/>
  <c r="C75" i="1" l="1"/>
  <c r="H41" i="1" l="1"/>
  <c r="C22" i="1"/>
  <c r="O225" i="3" l="1"/>
  <c r="E22" i="1" l="1"/>
  <c r="F22" i="1" s="1"/>
  <c r="G22" i="1" s="1"/>
  <c r="H22" i="1" s="1"/>
  <c r="G151" i="4"/>
  <c r="G150" i="4"/>
  <c r="G149" i="4"/>
  <c r="G148" i="4"/>
  <c r="G147" i="4"/>
  <c r="G146" i="4"/>
  <c r="G145" i="4"/>
  <c r="G144" i="4"/>
  <c r="G143" i="4"/>
  <c r="G142" i="4"/>
  <c r="G140" i="4"/>
  <c r="G139" i="4"/>
  <c r="G138" i="4"/>
  <c r="G137" i="4"/>
  <c r="G136" i="4"/>
  <c r="G135" i="4"/>
  <c r="G134" i="4"/>
  <c r="G133" i="4"/>
  <c r="G132" i="4"/>
  <c r="G131" i="4"/>
  <c r="G130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0" i="4"/>
  <c r="G109" i="4"/>
  <c r="G108" i="4"/>
  <c r="G107" i="4"/>
  <c r="G106" i="4"/>
  <c r="G103" i="4"/>
  <c r="G102" i="4"/>
  <c r="G101" i="4"/>
  <c r="G100" i="4"/>
  <c r="G99" i="4"/>
  <c r="G98" i="4"/>
  <c r="G97" i="4"/>
  <c r="G94" i="4"/>
  <c r="G92" i="4"/>
  <c r="G91" i="4"/>
  <c r="G90" i="4"/>
  <c r="G89" i="4"/>
  <c r="G88" i="4"/>
  <c r="G87" i="4"/>
  <c r="G86" i="4"/>
  <c r="G85" i="4"/>
  <c r="G84" i="4"/>
  <c r="G80" i="4"/>
  <c r="G79" i="4"/>
  <c r="G78" i="4"/>
  <c r="G77" i="4"/>
  <c r="G76" i="4"/>
  <c r="G75" i="4"/>
  <c r="G71" i="4"/>
  <c r="G70" i="4"/>
  <c r="G69" i="4"/>
  <c r="G68" i="4"/>
  <c r="G67" i="4"/>
  <c r="G66" i="4"/>
  <c r="G65" i="4"/>
  <c r="G62" i="4"/>
  <c r="G61" i="4"/>
  <c r="G60" i="4"/>
  <c r="G59" i="4"/>
  <c r="G58" i="4"/>
  <c r="G56" i="4"/>
  <c r="G53" i="4"/>
  <c r="G49" i="4"/>
  <c r="G46" i="4"/>
  <c r="G45" i="4"/>
  <c r="G44" i="4"/>
  <c r="G43" i="4"/>
  <c r="G42" i="4"/>
  <c r="G38" i="4"/>
  <c r="G37" i="4"/>
  <c r="G36" i="4"/>
  <c r="G35" i="4"/>
  <c r="G34" i="4"/>
  <c r="G33" i="4"/>
  <c r="G31" i="4"/>
  <c r="G30" i="4"/>
  <c r="G29" i="4"/>
  <c r="G26" i="4"/>
  <c r="G25" i="4"/>
  <c r="G24" i="4"/>
  <c r="G23" i="4"/>
  <c r="G21" i="4"/>
  <c r="G20" i="4"/>
  <c r="G19" i="4"/>
  <c r="G18" i="4"/>
  <c r="G15" i="4"/>
  <c r="G14" i="4"/>
  <c r="G13" i="4"/>
  <c r="G12" i="4"/>
  <c r="G11" i="4"/>
  <c r="G10" i="4"/>
  <c r="G9" i="4"/>
  <c r="G8" i="4"/>
  <c r="E154" i="1" l="1"/>
  <c r="E153" i="4" s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31" i="1"/>
  <c r="G23" i="1"/>
  <c r="G8" i="1"/>
  <c r="G9" i="1"/>
  <c r="G10" i="1"/>
  <c r="G11" i="1"/>
  <c r="G12" i="1"/>
  <c r="G13" i="1"/>
  <c r="G14" i="1"/>
  <c r="G15" i="1"/>
  <c r="G18" i="1"/>
  <c r="G19" i="1"/>
  <c r="G20" i="1"/>
  <c r="G21" i="1"/>
  <c r="G24" i="1"/>
  <c r="G25" i="1"/>
  <c r="G26" i="1"/>
  <c r="G29" i="1"/>
  <c r="G30" i="1"/>
  <c r="G31" i="1"/>
  <c r="G33" i="1"/>
  <c r="G34" i="1"/>
  <c r="G35" i="1"/>
  <c r="G36" i="1"/>
  <c r="G37" i="1"/>
  <c r="G38" i="1"/>
  <c r="G42" i="1"/>
  <c r="G43" i="1"/>
  <c r="G44" i="1"/>
  <c r="G45" i="1"/>
  <c r="G46" i="1"/>
  <c r="G47" i="1"/>
  <c r="H47" i="1" s="1"/>
  <c r="G49" i="1"/>
  <c r="G54" i="1"/>
  <c r="G55" i="1"/>
  <c r="H55" i="1" s="1"/>
  <c r="G56" i="1"/>
  <c r="H56" i="1" s="1"/>
  <c r="G57" i="1"/>
  <c r="G59" i="1"/>
  <c r="G60" i="1"/>
  <c r="G61" i="1"/>
  <c r="G62" i="1"/>
  <c r="G63" i="1"/>
  <c r="G66" i="1"/>
  <c r="G67" i="1"/>
  <c r="G68" i="1"/>
  <c r="G69" i="1"/>
  <c r="G70" i="1"/>
  <c r="G71" i="1"/>
  <c r="G72" i="1"/>
  <c r="G76" i="1"/>
  <c r="G77" i="1"/>
  <c r="G78" i="1"/>
  <c r="G79" i="1"/>
  <c r="G80" i="1"/>
  <c r="G81" i="1"/>
  <c r="G85" i="1"/>
  <c r="G86" i="1"/>
  <c r="G87" i="1"/>
  <c r="G88" i="1"/>
  <c r="G89" i="1"/>
  <c r="G90" i="1"/>
  <c r="G91" i="1"/>
  <c r="G92" i="1"/>
  <c r="G93" i="1"/>
  <c r="G95" i="1"/>
  <c r="G98" i="1"/>
  <c r="G99" i="1"/>
  <c r="G100" i="1"/>
  <c r="G101" i="1"/>
  <c r="G102" i="1"/>
  <c r="G103" i="1"/>
  <c r="G104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32" i="1"/>
  <c r="G133" i="1"/>
  <c r="G134" i="1"/>
  <c r="G150" i="1"/>
  <c r="G151" i="1"/>
  <c r="G152" i="1"/>
  <c r="F154" i="1"/>
  <c r="D154" i="1"/>
  <c r="C154" i="1"/>
  <c r="C153" i="4" s="1"/>
  <c r="H154" i="1" l="1"/>
  <c r="G154" i="1"/>
  <c r="G153" i="4" s="1"/>
  <c r="C156" i="1" l="1"/>
  <c r="C155" i="4" s="1"/>
  <c r="H153" i="4"/>
</calcChain>
</file>

<file path=xl/sharedStrings.xml><?xml version="1.0" encoding="utf-8"?>
<sst xmlns="http://schemas.openxmlformats.org/spreadsheetml/2006/main" count="619" uniqueCount="220">
  <si>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</si>
  <si>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</si>
  <si>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</si>
  <si>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</si>
  <si>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</si>
  <si>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</si>
  <si>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</si>
  <si>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</si>
  <si>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</si>
  <si>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</si>
  <si>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</si>
  <si>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</si>
  <si>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</si>
  <si>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</si>
  <si>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</si>
  <si>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</si>
  <si>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</si>
  <si>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</si>
  <si>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</si>
  <si>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</si>
  <si>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</si>
  <si>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</si>
  <si>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</si>
  <si>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</si>
  <si>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</si>
  <si>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</si>
  <si>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</si>
  <si>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</si>
  <si>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</si>
  <si>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</si>
  <si>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</si>
  <si>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</si>
  <si>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</si>
  <si>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</si>
  <si>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</si>
  <si>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</si>
  <si>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</si>
  <si>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</si>
  <si>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</si>
  <si>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</si>
  <si>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</si>
  <si>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</si>
  <si>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</si>
  <si>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</si>
  <si>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</si>
  <si>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</si>
  <si>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</si>
  <si>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</si>
  <si>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</si>
  <si>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</si>
  <si>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</si>
  <si>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</si>
  <si>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</si>
  <si>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</si>
  <si>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</si>
  <si>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</si>
  <si>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</si>
  <si>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</si>
  <si>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</si>
  <si>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</si>
  <si>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</si>
  <si>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</si>
  <si>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</si>
  <si>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</si>
  <si>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</si>
  <si>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</si>
  <si>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</si>
  <si>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</si>
  <si>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</si>
  <si>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</si>
  <si>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</si>
  <si>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</si>
  <si>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</si>
  <si>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</si>
  <si>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</si>
  <si>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</si>
  <si>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</si>
  <si>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</si>
  <si>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</si>
  <si>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</si>
  <si>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</si>
  <si>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</si>
  <si>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</si>
  <si>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</si>
  <si>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</si>
  <si>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</si>
  <si>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</si>
  <si>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</si>
  <si>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</si>
  <si>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</si>
  <si>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</si>
  <si>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</si>
  <si>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</si>
  <si>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</si>
  <si>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</si>
  <si>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</si>
  <si>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</si>
  <si>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</si>
  <si>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</si>
  <si>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</si>
  <si>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</si>
  <si>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</si>
  <si>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</si>
  <si>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</si>
  <si>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</si>
  <si>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</si>
  <si>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</si>
  <si>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</si>
  <si>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</si>
  <si>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</si>
  <si>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</si>
  <si>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</si>
  <si>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</si>
  <si>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</si>
  <si>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</si>
  <si>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</si>
  <si>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</si>
  <si>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</si>
  <si>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</si>
  <si>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</si>
  <si>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</si>
  <si>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</si>
  <si>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</si>
  <si>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</si>
  <si>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</si>
  <si>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</si>
  <si>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2016 Ski-doo MX Z Sport ACE 600 (US price)</t>
  </si>
  <si>
    <t>N/A</t>
  </si>
  <si>
    <t>stock</t>
  </si>
  <si>
    <t>Modified air box</t>
  </si>
  <si>
    <t>Stock</t>
  </si>
  <si>
    <t>Engine to muffler piping and heat shield</t>
  </si>
  <si>
    <t>10'' rear wheel system</t>
  </si>
  <si>
    <t>Front grid</t>
  </si>
  <si>
    <t>2017 model year base sled</t>
  </si>
  <si>
    <t>Tow Hitch/Rack</t>
  </si>
  <si>
    <t>Piston</t>
  </si>
  <si>
    <t>612,99/2</t>
  </si>
  <si>
    <t>Drilled head for injector</t>
  </si>
  <si>
    <t>Air box</t>
  </si>
  <si>
    <t>Custom piston for HPDI</t>
  </si>
  <si>
    <t>High pressure pump</t>
  </si>
  <si>
    <t>Injector</t>
  </si>
  <si>
    <t>each</t>
  </si>
  <si>
    <t>VW injector high pressure</t>
  </si>
  <si>
    <t>Heavy duty tow hitch included with sled</t>
  </si>
  <si>
    <t>204,99*2</t>
  </si>
  <si>
    <t>409,98*1,5</t>
  </si>
  <si>
    <t>614,97-409,98</t>
  </si>
  <si>
    <t>Mfg quote is more expensive; 50% mark-up minus mfg)</t>
  </si>
  <si>
    <t>Wheel</t>
  </si>
  <si>
    <t>49,99*2+64,99</t>
  </si>
  <si>
    <t>Vw fuel pump high pressure</t>
  </si>
  <si>
    <t>ripsaw II</t>
  </si>
  <si>
    <t>Stainless line</t>
  </si>
  <si>
    <t>1 fuel line = 1 Ft</t>
  </si>
  <si>
    <t>$/ unit</t>
  </si>
  <si>
    <t>need  2 FT</t>
  </si>
  <si>
    <t>other fuel pressure regulator</t>
  </si>
  <si>
    <t>USD</t>
  </si>
  <si>
    <t>Similar</t>
  </si>
  <si>
    <t>Flex fuel</t>
  </si>
  <si>
    <t xml:space="preserve">Flex fuel </t>
  </si>
  <si>
    <t>High pressure</t>
  </si>
  <si>
    <t>Cam + Pump support</t>
  </si>
  <si>
    <t>Catalyst</t>
  </si>
  <si>
    <t>Track</t>
  </si>
  <si>
    <t>US Prices (1$ CAN = 0,7613US)</t>
  </si>
  <si>
    <t>US Prices (1$ CAN = 0,7613$ US)</t>
  </si>
  <si>
    <t>1 us =</t>
  </si>
  <si>
    <t>Custom adapter harness</t>
  </si>
  <si>
    <t>(engine calibration software)</t>
  </si>
  <si>
    <t>(research, not for production)</t>
  </si>
  <si>
    <t>O2</t>
  </si>
  <si>
    <t>O2 sensor</t>
  </si>
  <si>
    <t>A justified estimate of manufacturing cost differences between components plus 50%</t>
  </si>
  <si>
    <t>mark up for increased value to customer.</t>
  </si>
  <si>
    <t>Retail price for added component, feature or difference between substituted</t>
  </si>
  <si>
    <t>components.</t>
  </si>
  <si>
    <t>(194,99-34,40)*1,5</t>
  </si>
  <si>
    <t>240,89*0,7613</t>
  </si>
  <si>
    <t>(158,36-154,99)*1,5</t>
  </si>
  <si>
    <t>5,06*0,7613</t>
  </si>
  <si>
    <t>Vw fuel High pressure pump</t>
  </si>
  <si>
    <t>96+114+((9,99+22,2)*0,7613)</t>
  </si>
  <si>
    <t>125+125</t>
  </si>
  <si>
    <t>294,99-164,97</t>
  </si>
  <si>
    <t>,</t>
  </si>
  <si>
    <t>35+15</t>
  </si>
  <si>
    <t>50*0,761</t>
  </si>
  <si>
    <t>Cam+Pump support</t>
  </si>
  <si>
    <t>Vw injector high pressure</t>
  </si>
  <si>
    <t>7,5+13,36+32</t>
  </si>
  <si>
    <t>52,36*0,7613</t>
  </si>
  <si>
    <t>32+6,56</t>
  </si>
  <si>
    <t>38,56*0,7613</t>
  </si>
  <si>
    <t xml:space="preserve">Drive sprocket </t>
  </si>
  <si>
    <t>1693-1129=564,50</t>
  </si>
  <si>
    <t>1129*1,5=1693</t>
  </si>
  <si>
    <t>17*2+14*3</t>
  </si>
  <si>
    <t>399,99*1,5</t>
  </si>
  <si>
    <t>600-400=200</t>
  </si>
  <si>
    <t>200*0,7613</t>
  </si>
  <si>
    <t>564,50*0,7613</t>
  </si>
  <si>
    <t>Cam</t>
  </si>
  <si>
    <t>2017 Ski-doo MX Z Sport ACE 600 (US price)</t>
  </si>
  <si>
    <t xml:space="preserve">Quote already in USD </t>
  </si>
  <si>
    <t>Ripsaw II will be included in production version</t>
  </si>
  <si>
    <t>for 25</t>
  </si>
  <si>
    <t>similar</t>
  </si>
  <si>
    <t>custom</t>
  </si>
  <si>
    <t>submission is for 4 and we have 2</t>
  </si>
  <si>
    <t>(614,97-409,98)*0,7613</t>
  </si>
  <si>
    <t>15,37+14,49+4,54</t>
  </si>
  <si>
    <t>(294,99-164,97)*0,7613</t>
  </si>
  <si>
    <t>INCLUDE IN BASE PRICE</t>
  </si>
  <si>
    <t>10,25+8,75+13,2+7,50+89</t>
  </si>
  <si>
    <t>(10,25+8,75+13,2+7,50+89)*1,5</t>
  </si>
  <si>
    <t>188,55*0,7613</t>
  </si>
  <si>
    <t xml:space="preserve">NEED 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</si>
</sst>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#,##0\ &quot;$&quot;_);[Red]\(#,##0\ &quot;$&quot;\)"/>
    <numFmt numFmtId="44" formatCode="_ * #,##0.00_)\ &quot;$&quot;_ ;_ * \(#,##0.00\)\ &quot;$&quot;_ ;_ * &quot;-&quot;??_)\ &quot;$&quot;_ ;_ @_ "/>
    <numFmt numFmtId="164" formatCode="&quot;$&quot;#,##0_);[Red]\(&quot;$&quot;#,##0\)"/>
    <numFmt numFmtId="165" formatCode="_(* #,##0.00_);_(* \(#,##0.00\);_(* &quot;-&quot;??_);_(@_)"/>
    <numFmt numFmtId="166" formatCode="&quot;$&quot;#,##0.00"/>
    <numFmt numFmtId="167" formatCode="#,##0.00\ &quot;$&quot;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rgb="FFFF000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84">
    <xf numFmtId="0" fontId="0" fillId="0" borderId="0" xfId="0"/>
    <xf numFmtId="0" fontId="0" fillId="0" borderId="1" xfId="0" applyBorder="1"/>
    <xf numFmtId="0" fontId="5" fillId="0" borderId="0" xfId="0" applyFont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7" fillId="0" borderId="0" xfId="0" applyFont="1"/>
    <xf numFmtId="0" fontId="2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166" fontId="9" fillId="4" borderId="1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4" borderId="1" xfId="0" applyFill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3" fillId="5" borderId="2" xfId="0" applyFont="1" applyFill="1" applyBorder="1" applyAlignment="1">
      <alignment horizontal="center" wrapText="1"/>
    </xf>
    <xf numFmtId="0" fontId="0" fillId="5" borderId="2" xfId="0" applyFill="1" applyBorder="1"/>
    <xf numFmtId="4" fontId="9" fillId="5" borderId="13" xfId="0" applyNumberFormat="1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10" fillId="0" borderId="0" xfId="0" applyFont="1"/>
    <xf numFmtId="0" fontId="0" fillId="4" borderId="14" xfId="0" applyFill="1" applyBorder="1" applyAlignment="1">
      <alignment horizontal="left"/>
    </xf>
    <xf numFmtId="0" fontId="0" fillId="4" borderId="15" xfId="0" applyFill="1" applyBorder="1" applyAlignment="1">
      <alignment horizontal="left"/>
    </xf>
    <xf numFmtId="0" fontId="0" fillId="4" borderId="16" xfId="0" applyFill="1" applyBorder="1" applyAlignment="1">
      <alignment horizontal="left"/>
    </xf>
    <xf numFmtId="44" fontId="0" fillId="0" borderId="0" xfId="2" applyFont="1"/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67" fontId="0" fillId="4" borderId="1" xfId="0" applyNumberFormat="1" applyFill="1" applyBorder="1"/>
    <xf numFmtId="44" fontId="0" fillId="0" borderId="1" xfId="2" applyFont="1" applyBorder="1"/>
    <xf numFmtId="167" fontId="0" fillId="0" borderId="0" xfId="0" applyNumberFormat="1"/>
    <xf numFmtId="167" fontId="2" fillId="0" borderId="1" xfId="0" applyNumberFormat="1" applyFont="1" applyBorder="1" applyAlignment="1">
      <alignment horizontal="center"/>
    </xf>
    <xf numFmtId="0" fontId="9" fillId="6" borderId="1" xfId="0" applyFont="1" applyFill="1" applyBorder="1" applyAlignment="1">
      <alignment horizontal="center" vertical="center" wrapText="1"/>
    </xf>
    <xf numFmtId="44" fontId="0" fillId="0" borderId="1" xfId="2" applyFont="1" applyFill="1" applyBorder="1"/>
    <xf numFmtId="0" fontId="0" fillId="0" borderId="0" xfId="0" applyFill="1"/>
    <xf numFmtId="44" fontId="3" fillId="0" borderId="1" xfId="2" applyFont="1" applyBorder="1" applyAlignment="1">
      <alignment horizontal="center" vertical="center"/>
    </xf>
    <xf numFmtId="44" fontId="3" fillId="0" borderId="1" xfId="2" applyFont="1" applyFill="1" applyBorder="1" applyAlignment="1">
      <alignment horizontal="center" vertical="center"/>
    </xf>
    <xf numFmtId="44" fontId="1" fillId="0" borderId="1" xfId="2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top" wrapText="1"/>
    </xf>
    <xf numFmtId="44" fontId="1" fillId="0" borderId="1" xfId="2" applyFont="1" applyFill="1" applyBorder="1" applyAlignment="1">
      <alignment horizontal="center" vertical="center" wrapText="1"/>
    </xf>
    <xf numFmtId="44" fontId="1" fillId="0" borderId="1" xfId="2" applyFont="1" applyFill="1" applyBorder="1"/>
    <xf numFmtId="44" fontId="1" fillId="0" borderId="1" xfId="2" applyFont="1" applyBorder="1" applyAlignment="1">
      <alignment horizontal="center" vertical="center"/>
    </xf>
    <xf numFmtId="44" fontId="1" fillId="0" borderId="1" xfId="2" applyFont="1" applyBorder="1"/>
    <xf numFmtId="44" fontId="3" fillId="3" borderId="1" xfId="2" applyFont="1" applyFill="1" applyBorder="1" applyAlignment="1">
      <alignment horizontal="center" vertical="center"/>
    </xf>
    <xf numFmtId="44" fontId="0" fillId="3" borderId="1" xfId="2" applyFont="1" applyFill="1" applyBorder="1"/>
    <xf numFmtId="44" fontId="2" fillId="0" borderId="0" xfId="2" applyFont="1" applyFill="1" applyAlignment="1">
      <alignment horizontal="center"/>
    </xf>
    <xf numFmtId="44" fontId="0" fillId="0" borderId="0" xfId="2" applyFont="1" applyFill="1"/>
    <xf numFmtId="44" fontId="2" fillId="0" borderId="1" xfId="2" applyFont="1" applyFill="1" applyBorder="1" applyAlignment="1">
      <alignment horizontal="center"/>
    </xf>
    <xf numFmtId="14" fontId="0" fillId="0" borderId="0" xfId="0" applyNumberFormat="1"/>
    <xf numFmtId="44" fontId="1" fillId="0" borderId="17" xfId="2" applyFont="1" applyFill="1" applyBorder="1" applyAlignment="1">
      <alignment horizontal="center" vertical="center"/>
    </xf>
    <xf numFmtId="6" fontId="0" fillId="0" borderId="0" xfId="0" applyNumberFormat="1"/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4" fillId="0" borderId="9" xfId="0" applyFont="1" applyBorder="1" applyAlignment="1"/>
    <xf numFmtId="0" fontId="0" fillId="0" borderId="10" xfId="0" applyBorder="1" applyAlignment="1"/>
    <xf numFmtId="0" fontId="0" fillId="0" borderId="11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" fillId="4" borderId="14" xfId="0" applyFont="1" applyFill="1" applyBorder="1" applyAlignment="1">
      <alignment horizontal="left"/>
    </xf>
    <xf numFmtId="0" fontId="0" fillId="4" borderId="15" xfId="0" applyFill="1" applyBorder="1" applyAlignment="1">
      <alignment horizontal="left"/>
    </xf>
    <xf numFmtId="0" fontId="0" fillId="4" borderId="16" xfId="0" applyFill="1" applyBorder="1" applyAlignment="1">
      <alignment horizontal="left"/>
    </xf>
    <xf numFmtId="0" fontId="0" fillId="4" borderId="14" xfId="0" applyFill="1" applyBorder="1" applyAlignment="1">
      <alignment horizontal="left"/>
    </xf>
    <xf numFmtId="0" fontId="1" fillId="4" borderId="15" xfId="0" applyFont="1" applyFill="1" applyBorder="1" applyAlignment="1">
      <alignment horizontal="left"/>
    </xf>
    <xf numFmtId="0" fontId="1" fillId="4" borderId="16" xfId="0" applyFont="1" applyFill="1" applyBorder="1" applyAlignment="1">
      <alignment horizontal="left"/>
    </xf>
    <xf numFmtId="0" fontId="1" fillId="4" borderId="14" xfId="0" applyFont="1" applyFill="1" applyBorder="1" applyAlignment="1">
      <alignment horizontal="left" vertical="top"/>
    </xf>
    <xf numFmtId="0" fontId="0" fillId="4" borderId="15" xfId="0" applyFill="1" applyBorder="1" applyAlignment="1">
      <alignment horizontal="left" vertical="top"/>
    </xf>
    <xf numFmtId="0" fontId="0" fillId="4" borderId="16" xfId="0" applyFill="1" applyBorder="1" applyAlignment="1">
      <alignment horizontal="left" vertical="top"/>
    </xf>
  </cellXfs>
  <cellStyles count="3">
    <cellStyle name="Milliers" xfId="1" builtinId="3"/>
    <cellStyle name="Monétaire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95249</xdr:colOff>
      <xdr:row>0</xdr:row>
      <xdr:rowOff>11906</xdr:rowOff>
    </xdr:from>
    <xdr:to>
      <xdr:col>22</xdr:col>
      <xdr:colOff>211234</xdr:colOff>
      <xdr:row>10</xdr:row>
      <xdr:rowOff>11656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06999" y="11906"/>
          <a:ext cx="5580953" cy="20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289</xdr:row>
      <xdr:rowOff>76200</xdr:rowOff>
    </xdr:from>
    <xdr:to>
      <xdr:col>21</xdr:col>
      <xdr:colOff>285747</xdr:colOff>
      <xdr:row>304</xdr:row>
      <xdr:rowOff>38100</xdr:rowOff>
    </xdr:to>
    <xdr:pic>
      <xdr:nvPicPr>
        <xdr:cNvPr id="73" name="Image 7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9494500"/>
          <a:ext cx="12363447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201</xdr:row>
      <xdr:rowOff>152400</xdr:rowOff>
    </xdr:from>
    <xdr:to>
      <xdr:col>13</xdr:col>
      <xdr:colOff>560953</xdr:colOff>
      <xdr:row>225</xdr:row>
      <xdr:rowOff>94762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" y="31508700"/>
          <a:ext cx="8180953" cy="3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14</xdr:col>
      <xdr:colOff>75124</xdr:colOff>
      <xdr:row>34</xdr:row>
      <xdr:rowOff>72438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81100"/>
          <a:ext cx="8609524" cy="46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76201</xdr:colOff>
      <xdr:row>9</xdr:row>
      <xdr:rowOff>50800</xdr:rowOff>
    </xdr:from>
    <xdr:to>
      <xdr:col>26</xdr:col>
      <xdr:colOff>226013</xdr:colOff>
      <xdr:row>30</xdr:row>
      <xdr:rowOff>76200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0601" y="1727200"/>
          <a:ext cx="7465012" cy="3492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546100</xdr:colOff>
      <xdr:row>4</xdr:row>
      <xdr:rowOff>88900</xdr:rowOff>
    </xdr:from>
    <xdr:to>
      <xdr:col>39</xdr:col>
      <xdr:colOff>190500</xdr:colOff>
      <xdr:row>39</xdr:row>
      <xdr:rowOff>70661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395700" y="939800"/>
          <a:ext cx="7569200" cy="5760261"/>
        </a:xfrm>
        <a:prstGeom prst="rect">
          <a:avLst/>
        </a:prstGeom>
      </xdr:spPr>
    </xdr:pic>
    <xdr:clientData/>
  </xdr:twoCellAnchor>
  <xdr:twoCellAnchor>
    <xdr:from>
      <xdr:col>36</xdr:col>
      <xdr:colOff>101600</xdr:colOff>
      <xdr:row>33</xdr:row>
      <xdr:rowOff>139700</xdr:rowOff>
    </xdr:from>
    <xdr:to>
      <xdr:col>39</xdr:col>
      <xdr:colOff>190500</xdr:colOff>
      <xdr:row>39</xdr:row>
      <xdr:rowOff>101600</xdr:rowOff>
    </xdr:to>
    <xdr:sp macro="" textlink="">
      <xdr:nvSpPr>
        <xdr:cNvPr id="7" name="Rectangle 6"/>
        <xdr:cNvSpPr/>
      </xdr:nvSpPr>
      <xdr:spPr>
        <a:xfrm>
          <a:off x="22047200" y="5778500"/>
          <a:ext cx="1917700" cy="952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63500</xdr:colOff>
      <xdr:row>43</xdr:row>
      <xdr:rowOff>88901</xdr:rowOff>
    </xdr:from>
    <xdr:to>
      <xdr:col>14</xdr:col>
      <xdr:colOff>101600</xdr:colOff>
      <xdr:row>54</xdr:row>
      <xdr:rowOff>1</xdr:rowOff>
    </xdr:to>
    <xdr:pic>
      <xdr:nvPicPr>
        <xdr:cNvPr id="9" name="Image 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1" t="57508" r="869" b="16247"/>
        <a:stretch/>
      </xdr:blipFill>
      <xdr:spPr>
        <a:xfrm>
          <a:off x="63500" y="7404101"/>
          <a:ext cx="8572500" cy="17272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49</xdr:row>
      <xdr:rowOff>127000</xdr:rowOff>
    </xdr:from>
    <xdr:to>
      <xdr:col>13</xdr:col>
      <xdr:colOff>165100</xdr:colOff>
      <xdr:row>51</xdr:row>
      <xdr:rowOff>101600</xdr:rowOff>
    </xdr:to>
    <xdr:sp macro="" textlink="">
      <xdr:nvSpPr>
        <xdr:cNvPr id="10" name="Rectangle 9"/>
        <xdr:cNvSpPr/>
      </xdr:nvSpPr>
      <xdr:spPr>
        <a:xfrm>
          <a:off x="7505700" y="8432800"/>
          <a:ext cx="584200" cy="304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</xdr:col>
      <xdr:colOff>0</xdr:colOff>
      <xdr:row>62</xdr:row>
      <xdr:rowOff>0</xdr:rowOff>
    </xdr:from>
    <xdr:to>
      <xdr:col>11</xdr:col>
      <xdr:colOff>542096</xdr:colOff>
      <xdr:row>111</xdr:row>
      <xdr:rowOff>81529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10477500"/>
          <a:ext cx="6638096" cy="8171429"/>
        </a:xfrm>
        <a:prstGeom prst="rect">
          <a:avLst/>
        </a:prstGeom>
      </xdr:spPr>
    </xdr:pic>
    <xdr:clientData/>
  </xdr:twoCellAnchor>
  <xdr:twoCellAnchor>
    <xdr:from>
      <xdr:col>4</xdr:col>
      <xdr:colOff>596900</xdr:colOff>
      <xdr:row>83</xdr:row>
      <xdr:rowOff>38100</xdr:rowOff>
    </xdr:from>
    <xdr:to>
      <xdr:col>5</xdr:col>
      <xdr:colOff>571500</xdr:colOff>
      <xdr:row>85</xdr:row>
      <xdr:rowOff>12700</xdr:rowOff>
    </xdr:to>
    <xdr:sp macro="" textlink="">
      <xdr:nvSpPr>
        <xdr:cNvPr id="12" name="Rectangle 11"/>
        <xdr:cNvSpPr/>
      </xdr:nvSpPr>
      <xdr:spPr>
        <a:xfrm>
          <a:off x="3035300" y="13982700"/>
          <a:ext cx="584200" cy="304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11</xdr:col>
      <xdr:colOff>0</xdr:colOff>
      <xdr:row>109</xdr:row>
      <xdr:rowOff>63500</xdr:rowOff>
    </xdr:from>
    <xdr:to>
      <xdr:col>11</xdr:col>
      <xdr:colOff>584200</xdr:colOff>
      <xdr:row>111</xdr:row>
      <xdr:rowOff>38100</xdr:rowOff>
    </xdr:to>
    <xdr:sp macro="" textlink="">
      <xdr:nvSpPr>
        <xdr:cNvPr id="13" name="Rectangle 12"/>
        <xdr:cNvSpPr/>
      </xdr:nvSpPr>
      <xdr:spPr>
        <a:xfrm>
          <a:off x="6705600" y="18300700"/>
          <a:ext cx="584200" cy="304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14</xdr:col>
      <xdr:colOff>0</xdr:colOff>
      <xdr:row>61</xdr:row>
      <xdr:rowOff>0</xdr:rowOff>
    </xdr:from>
    <xdr:to>
      <xdr:col>24</xdr:col>
      <xdr:colOff>294477</xdr:colOff>
      <xdr:row>100</xdr:row>
      <xdr:rowOff>18243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34400" y="10312400"/>
          <a:ext cx="6390477" cy="6457143"/>
        </a:xfrm>
        <a:prstGeom prst="rect">
          <a:avLst/>
        </a:prstGeom>
      </xdr:spPr>
    </xdr:pic>
    <xdr:clientData/>
  </xdr:twoCellAnchor>
  <xdr:twoCellAnchor>
    <xdr:from>
      <xdr:col>20</xdr:col>
      <xdr:colOff>457200</xdr:colOff>
      <xdr:row>98</xdr:row>
      <xdr:rowOff>25400</xdr:rowOff>
    </xdr:from>
    <xdr:to>
      <xdr:col>21</xdr:col>
      <xdr:colOff>508000</xdr:colOff>
      <xdr:row>100</xdr:row>
      <xdr:rowOff>0</xdr:rowOff>
    </xdr:to>
    <xdr:sp macro="" textlink="">
      <xdr:nvSpPr>
        <xdr:cNvPr id="15" name="Rectangle 14"/>
        <xdr:cNvSpPr/>
      </xdr:nvSpPr>
      <xdr:spPr>
        <a:xfrm>
          <a:off x="12649200" y="16446500"/>
          <a:ext cx="660400" cy="304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12</xdr:col>
      <xdr:colOff>152400</xdr:colOff>
      <xdr:row>223</xdr:row>
      <xdr:rowOff>101600</xdr:rowOff>
    </xdr:from>
    <xdr:to>
      <xdr:col>13</xdr:col>
      <xdr:colOff>368300</xdr:colOff>
      <xdr:row>225</xdr:row>
      <xdr:rowOff>63500</xdr:rowOff>
    </xdr:to>
    <xdr:sp macro="" textlink="">
      <xdr:nvSpPr>
        <xdr:cNvPr id="19" name="Rectangle 18"/>
        <xdr:cNvSpPr/>
      </xdr:nvSpPr>
      <xdr:spPr>
        <a:xfrm>
          <a:off x="7467600" y="350901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38100</xdr:colOff>
      <xdr:row>251</xdr:row>
      <xdr:rowOff>1</xdr:rowOff>
    </xdr:from>
    <xdr:to>
      <xdr:col>15</xdr:col>
      <xdr:colOff>436573</xdr:colOff>
      <xdr:row>262</xdr:row>
      <xdr:rowOff>101601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36499801"/>
          <a:ext cx="9542473" cy="1917700"/>
        </a:xfrm>
        <a:prstGeom prst="rect">
          <a:avLst/>
        </a:prstGeom>
      </xdr:spPr>
    </xdr:pic>
    <xdr:clientData/>
  </xdr:twoCellAnchor>
  <xdr:twoCellAnchor>
    <xdr:from>
      <xdr:col>14</xdr:col>
      <xdr:colOff>241300</xdr:colOff>
      <xdr:row>260</xdr:row>
      <xdr:rowOff>139700</xdr:rowOff>
    </xdr:from>
    <xdr:to>
      <xdr:col>15</xdr:col>
      <xdr:colOff>457200</xdr:colOff>
      <xdr:row>262</xdr:row>
      <xdr:rowOff>101600</xdr:rowOff>
    </xdr:to>
    <xdr:sp macro="" textlink="">
      <xdr:nvSpPr>
        <xdr:cNvPr id="22" name="Rectangle 21"/>
        <xdr:cNvSpPr/>
      </xdr:nvSpPr>
      <xdr:spPr>
        <a:xfrm>
          <a:off x="8775700" y="381254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17</xdr:col>
      <xdr:colOff>165100</xdr:colOff>
      <xdr:row>251</xdr:row>
      <xdr:rowOff>25400</xdr:rowOff>
    </xdr:from>
    <xdr:to>
      <xdr:col>27</xdr:col>
      <xdr:colOff>545291</xdr:colOff>
      <xdr:row>283</xdr:row>
      <xdr:rowOff>40610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528300" y="36525200"/>
          <a:ext cx="6476191" cy="5323810"/>
        </a:xfrm>
        <a:prstGeom prst="rect">
          <a:avLst/>
        </a:prstGeom>
      </xdr:spPr>
    </xdr:pic>
    <xdr:clientData/>
  </xdr:twoCellAnchor>
  <xdr:twoCellAnchor>
    <xdr:from>
      <xdr:col>23</xdr:col>
      <xdr:colOff>431800</xdr:colOff>
      <xdr:row>281</xdr:row>
      <xdr:rowOff>25400</xdr:rowOff>
    </xdr:from>
    <xdr:to>
      <xdr:col>25</xdr:col>
      <xdr:colOff>38100</xdr:colOff>
      <xdr:row>282</xdr:row>
      <xdr:rowOff>152400</xdr:rowOff>
    </xdr:to>
    <xdr:sp macro="" textlink="">
      <xdr:nvSpPr>
        <xdr:cNvPr id="25" name="Rectangle 24"/>
        <xdr:cNvSpPr/>
      </xdr:nvSpPr>
      <xdr:spPr>
        <a:xfrm>
          <a:off x="14452600" y="414782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20</xdr:col>
      <xdr:colOff>127000</xdr:colOff>
      <xdr:row>365</xdr:row>
      <xdr:rowOff>50800</xdr:rowOff>
    </xdr:from>
    <xdr:to>
      <xdr:col>29</xdr:col>
      <xdr:colOff>345362</xdr:colOff>
      <xdr:row>413</xdr:row>
      <xdr:rowOff>43458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19000" y="43014900"/>
          <a:ext cx="5704762" cy="7942858"/>
        </a:xfrm>
        <a:prstGeom prst="rect">
          <a:avLst/>
        </a:prstGeom>
      </xdr:spPr>
    </xdr:pic>
    <xdr:clientData/>
  </xdr:twoCellAnchor>
  <xdr:twoCellAnchor>
    <xdr:from>
      <xdr:col>26</xdr:col>
      <xdr:colOff>88900</xdr:colOff>
      <xdr:row>412</xdr:row>
      <xdr:rowOff>50800</xdr:rowOff>
    </xdr:from>
    <xdr:to>
      <xdr:col>27</xdr:col>
      <xdr:colOff>304800</xdr:colOff>
      <xdr:row>414</xdr:row>
      <xdr:rowOff>12700</xdr:rowOff>
    </xdr:to>
    <xdr:sp macro="" textlink="">
      <xdr:nvSpPr>
        <xdr:cNvPr id="26" name="Rectangle 25"/>
        <xdr:cNvSpPr/>
      </xdr:nvSpPr>
      <xdr:spPr>
        <a:xfrm>
          <a:off x="15938500" y="507746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25</xdr:col>
      <xdr:colOff>571500</xdr:colOff>
      <xdr:row>400</xdr:row>
      <xdr:rowOff>114300</xdr:rowOff>
    </xdr:from>
    <xdr:to>
      <xdr:col>27</xdr:col>
      <xdr:colOff>177800</xdr:colOff>
      <xdr:row>402</xdr:row>
      <xdr:rowOff>76200</xdr:rowOff>
    </xdr:to>
    <xdr:sp macro="" textlink="">
      <xdr:nvSpPr>
        <xdr:cNvPr id="27" name="Rectangle 26"/>
        <xdr:cNvSpPr/>
      </xdr:nvSpPr>
      <xdr:spPr>
        <a:xfrm>
          <a:off x="15811500" y="488569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304800</xdr:colOff>
      <xdr:row>226</xdr:row>
      <xdr:rowOff>152400</xdr:rowOff>
    </xdr:from>
    <xdr:to>
      <xdr:col>15</xdr:col>
      <xdr:colOff>427467</xdr:colOff>
      <xdr:row>245</xdr:row>
      <xdr:rowOff>148834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4800" y="37782500"/>
          <a:ext cx="9266667" cy="3133334"/>
        </a:xfrm>
        <a:prstGeom prst="rect">
          <a:avLst/>
        </a:prstGeom>
      </xdr:spPr>
    </xdr:pic>
    <xdr:clientData/>
  </xdr:twoCellAnchor>
  <xdr:twoCellAnchor>
    <xdr:from>
      <xdr:col>1</xdr:col>
      <xdr:colOff>444500</xdr:colOff>
      <xdr:row>229</xdr:row>
      <xdr:rowOff>50800</xdr:rowOff>
    </xdr:from>
    <xdr:to>
      <xdr:col>2</xdr:col>
      <xdr:colOff>546100</xdr:colOff>
      <xdr:row>230</xdr:row>
      <xdr:rowOff>152400</xdr:rowOff>
    </xdr:to>
    <xdr:sp macro="" textlink="">
      <xdr:nvSpPr>
        <xdr:cNvPr id="28" name="Rectangle 27"/>
        <xdr:cNvSpPr/>
      </xdr:nvSpPr>
      <xdr:spPr>
        <a:xfrm>
          <a:off x="1054100" y="38176200"/>
          <a:ext cx="711200" cy="2667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</xdr:col>
      <xdr:colOff>571500</xdr:colOff>
      <xdr:row>230</xdr:row>
      <xdr:rowOff>152400</xdr:rowOff>
    </xdr:from>
    <xdr:to>
      <xdr:col>3</xdr:col>
      <xdr:colOff>101600</xdr:colOff>
      <xdr:row>231</xdr:row>
      <xdr:rowOff>152400</xdr:rowOff>
    </xdr:to>
    <xdr:sp macro="" textlink="">
      <xdr:nvSpPr>
        <xdr:cNvPr id="29" name="Rectangle 28"/>
        <xdr:cNvSpPr/>
      </xdr:nvSpPr>
      <xdr:spPr>
        <a:xfrm>
          <a:off x="1181100" y="38442900"/>
          <a:ext cx="749300" cy="165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</xdr:col>
      <xdr:colOff>254000</xdr:colOff>
      <xdr:row>231</xdr:row>
      <xdr:rowOff>152400</xdr:rowOff>
    </xdr:from>
    <xdr:to>
      <xdr:col>2</xdr:col>
      <xdr:colOff>431800</xdr:colOff>
      <xdr:row>233</xdr:row>
      <xdr:rowOff>12700</xdr:rowOff>
    </xdr:to>
    <xdr:sp macro="" textlink="">
      <xdr:nvSpPr>
        <xdr:cNvPr id="30" name="Rectangle 29"/>
        <xdr:cNvSpPr/>
      </xdr:nvSpPr>
      <xdr:spPr>
        <a:xfrm>
          <a:off x="863600" y="38608000"/>
          <a:ext cx="78740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114300</xdr:colOff>
      <xdr:row>365</xdr:row>
      <xdr:rowOff>114300</xdr:rowOff>
    </xdr:from>
    <xdr:to>
      <xdr:col>18</xdr:col>
      <xdr:colOff>227215</xdr:colOff>
      <xdr:row>385</xdr:row>
      <xdr:rowOff>59919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300" y="43078400"/>
          <a:ext cx="11085715" cy="3247619"/>
        </a:xfrm>
        <a:prstGeom prst="rect">
          <a:avLst/>
        </a:prstGeom>
      </xdr:spPr>
    </xdr:pic>
    <xdr:clientData/>
  </xdr:twoCellAnchor>
  <xdr:twoCellAnchor>
    <xdr:from>
      <xdr:col>15</xdr:col>
      <xdr:colOff>444500</xdr:colOff>
      <xdr:row>382</xdr:row>
      <xdr:rowOff>76200</xdr:rowOff>
    </xdr:from>
    <xdr:to>
      <xdr:col>18</xdr:col>
      <xdr:colOff>419100</xdr:colOff>
      <xdr:row>385</xdr:row>
      <xdr:rowOff>50800</xdr:rowOff>
    </xdr:to>
    <xdr:sp macro="" textlink="">
      <xdr:nvSpPr>
        <xdr:cNvPr id="24" name="Rectangle 23"/>
        <xdr:cNvSpPr/>
      </xdr:nvSpPr>
      <xdr:spPr>
        <a:xfrm>
          <a:off x="9588500" y="45847000"/>
          <a:ext cx="1803400" cy="4699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76200</xdr:colOff>
      <xdr:row>312</xdr:row>
      <xdr:rowOff>88900</xdr:rowOff>
    </xdr:from>
    <xdr:to>
      <xdr:col>14</xdr:col>
      <xdr:colOff>322753</xdr:colOff>
      <xdr:row>324</xdr:row>
      <xdr:rowOff>117224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200" y="42887900"/>
          <a:ext cx="8780953" cy="2009524"/>
        </a:xfrm>
        <a:prstGeom prst="rect">
          <a:avLst/>
        </a:prstGeom>
      </xdr:spPr>
    </xdr:pic>
    <xdr:clientData/>
  </xdr:twoCellAnchor>
  <xdr:twoCellAnchor>
    <xdr:from>
      <xdr:col>17</xdr:col>
      <xdr:colOff>12700</xdr:colOff>
      <xdr:row>313</xdr:row>
      <xdr:rowOff>127000</xdr:rowOff>
    </xdr:from>
    <xdr:to>
      <xdr:col>18</xdr:col>
      <xdr:colOff>482600</xdr:colOff>
      <xdr:row>315</xdr:row>
      <xdr:rowOff>50800</xdr:rowOff>
    </xdr:to>
    <xdr:sp macro="" textlink="">
      <xdr:nvSpPr>
        <xdr:cNvPr id="31" name="Rectangle 30"/>
        <xdr:cNvSpPr/>
      </xdr:nvSpPr>
      <xdr:spPr>
        <a:xfrm>
          <a:off x="10375900" y="43091100"/>
          <a:ext cx="1079500" cy="254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88900</xdr:colOff>
      <xdr:row>325</xdr:row>
      <xdr:rowOff>114300</xdr:rowOff>
    </xdr:from>
    <xdr:to>
      <xdr:col>13</xdr:col>
      <xdr:colOff>535529</xdr:colOff>
      <xdr:row>341</xdr:row>
      <xdr:rowOff>158414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8900" y="45059600"/>
          <a:ext cx="8371429" cy="2685714"/>
        </a:xfrm>
        <a:prstGeom prst="rect">
          <a:avLst/>
        </a:prstGeom>
      </xdr:spPr>
    </xdr:pic>
    <xdr:clientData/>
  </xdr:twoCellAnchor>
  <xdr:twoCellAnchor>
    <xdr:from>
      <xdr:col>14</xdr:col>
      <xdr:colOff>292100</xdr:colOff>
      <xdr:row>332</xdr:row>
      <xdr:rowOff>114300</xdr:rowOff>
    </xdr:from>
    <xdr:to>
      <xdr:col>16</xdr:col>
      <xdr:colOff>152400</xdr:colOff>
      <xdr:row>334</xdr:row>
      <xdr:rowOff>38100</xdr:rowOff>
    </xdr:to>
    <xdr:sp macro="" textlink="">
      <xdr:nvSpPr>
        <xdr:cNvPr id="32" name="Rectangle 31"/>
        <xdr:cNvSpPr/>
      </xdr:nvSpPr>
      <xdr:spPr>
        <a:xfrm>
          <a:off x="8826500" y="46215300"/>
          <a:ext cx="1079500" cy="254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330200</xdr:colOff>
      <xdr:row>418</xdr:row>
      <xdr:rowOff>38100</xdr:rowOff>
    </xdr:from>
    <xdr:to>
      <xdr:col>14</xdr:col>
      <xdr:colOff>529134</xdr:colOff>
      <xdr:row>443</xdr:row>
      <xdr:rowOff>62981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0200" y="60388500"/>
          <a:ext cx="8733334" cy="4152381"/>
        </a:xfrm>
        <a:prstGeom prst="rect">
          <a:avLst/>
        </a:prstGeom>
      </xdr:spPr>
    </xdr:pic>
    <xdr:clientData/>
  </xdr:twoCellAnchor>
  <xdr:twoCellAnchor>
    <xdr:from>
      <xdr:col>13</xdr:col>
      <xdr:colOff>317500</xdr:colOff>
      <xdr:row>418</xdr:row>
      <xdr:rowOff>152400</xdr:rowOff>
    </xdr:from>
    <xdr:to>
      <xdr:col>14</xdr:col>
      <xdr:colOff>533400</xdr:colOff>
      <xdr:row>420</xdr:row>
      <xdr:rowOff>114300</xdr:rowOff>
    </xdr:to>
    <xdr:sp macro="" textlink="">
      <xdr:nvSpPr>
        <xdr:cNvPr id="35" name="Rectangle 34"/>
        <xdr:cNvSpPr/>
      </xdr:nvSpPr>
      <xdr:spPr>
        <a:xfrm>
          <a:off x="8242300" y="605028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584200</xdr:colOff>
      <xdr:row>154</xdr:row>
      <xdr:rowOff>12700</xdr:rowOff>
    </xdr:from>
    <xdr:to>
      <xdr:col>10</xdr:col>
      <xdr:colOff>12010</xdr:colOff>
      <xdr:row>199</xdr:row>
      <xdr:rowOff>68915</xdr:rowOff>
    </xdr:to>
    <xdr:pic>
      <xdr:nvPicPr>
        <xdr:cNvPr id="33" name="Image 3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4200" y="25730200"/>
          <a:ext cx="5523810" cy="7485715"/>
        </a:xfrm>
        <a:prstGeom prst="rect">
          <a:avLst/>
        </a:prstGeom>
      </xdr:spPr>
    </xdr:pic>
    <xdr:clientData/>
  </xdr:twoCellAnchor>
  <xdr:twoCellAnchor>
    <xdr:from>
      <xdr:col>7</xdr:col>
      <xdr:colOff>254000</xdr:colOff>
      <xdr:row>196</xdr:row>
      <xdr:rowOff>63500</xdr:rowOff>
    </xdr:from>
    <xdr:to>
      <xdr:col>8</xdr:col>
      <xdr:colOff>355600</xdr:colOff>
      <xdr:row>198</xdr:row>
      <xdr:rowOff>0</xdr:rowOff>
    </xdr:to>
    <xdr:sp macro="" textlink="">
      <xdr:nvSpPr>
        <xdr:cNvPr id="36" name="Rectangle 35"/>
        <xdr:cNvSpPr/>
      </xdr:nvSpPr>
      <xdr:spPr>
        <a:xfrm>
          <a:off x="4521200" y="32715200"/>
          <a:ext cx="711200" cy="2667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19</xdr:col>
      <xdr:colOff>101600</xdr:colOff>
      <xdr:row>312</xdr:row>
      <xdr:rowOff>114300</xdr:rowOff>
    </xdr:from>
    <xdr:to>
      <xdr:col>36</xdr:col>
      <xdr:colOff>500306</xdr:colOff>
      <xdr:row>338</xdr:row>
      <xdr:rowOff>135986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84000" y="45085000"/>
          <a:ext cx="10761906" cy="4314286"/>
        </a:xfrm>
        <a:prstGeom prst="rect">
          <a:avLst/>
        </a:prstGeom>
      </xdr:spPr>
    </xdr:pic>
    <xdr:clientData/>
  </xdr:twoCellAnchor>
  <xdr:twoCellAnchor>
    <xdr:from>
      <xdr:col>29</xdr:col>
      <xdr:colOff>520700</xdr:colOff>
      <xdr:row>320</xdr:row>
      <xdr:rowOff>101600</xdr:rowOff>
    </xdr:from>
    <xdr:to>
      <xdr:col>31</xdr:col>
      <xdr:colOff>381000</xdr:colOff>
      <xdr:row>322</xdr:row>
      <xdr:rowOff>25400</xdr:rowOff>
    </xdr:to>
    <xdr:sp macro="" textlink="">
      <xdr:nvSpPr>
        <xdr:cNvPr id="39" name="Rectangle 38"/>
        <xdr:cNvSpPr/>
      </xdr:nvSpPr>
      <xdr:spPr>
        <a:xfrm>
          <a:off x="18199100" y="46393100"/>
          <a:ext cx="1079500" cy="254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0</xdr:colOff>
      <xdr:row>448</xdr:row>
      <xdr:rowOff>127000</xdr:rowOff>
    </xdr:from>
    <xdr:to>
      <xdr:col>16</xdr:col>
      <xdr:colOff>608305</xdr:colOff>
      <xdr:row>475</xdr:row>
      <xdr:rowOff>164538</xdr:rowOff>
    </xdr:to>
    <xdr:pic>
      <xdr:nvPicPr>
        <xdr:cNvPr id="40" name="Image 3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67678300"/>
          <a:ext cx="10361905" cy="4495238"/>
        </a:xfrm>
        <a:prstGeom prst="rect">
          <a:avLst/>
        </a:prstGeom>
      </xdr:spPr>
    </xdr:pic>
    <xdr:clientData/>
  </xdr:twoCellAnchor>
  <xdr:twoCellAnchor>
    <xdr:from>
      <xdr:col>10</xdr:col>
      <xdr:colOff>88900</xdr:colOff>
      <xdr:row>455</xdr:row>
      <xdr:rowOff>76200</xdr:rowOff>
    </xdr:from>
    <xdr:to>
      <xdr:col>11</xdr:col>
      <xdr:colOff>304800</xdr:colOff>
      <xdr:row>457</xdr:row>
      <xdr:rowOff>38100</xdr:rowOff>
    </xdr:to>
    <xdr:sp macro="" textlink="">
      <xdr:nvSpPr>
        <xdr:cNvPr id="41" name="Rectangle 40"/>
        <xdr:cNvSpPr/>
      </xdr:nvSpPr>
      <xdr:spPr>
        <a:xfrm>
          <a:off x="6184900" y="687832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9</xdr:col>
      <xdr:colOff>533400</xdr:colOff>
      <xdr:row>467</xdr:row>
      <xdr:rowOff>50800</xdr:rowOff>
    </xdr:from>
    <xdr:to>
      <xdr:col>11</xdr:col>
      <xdr:colOff>139700</xdr:colOff>
      <xdr:row>469</xdr:row>
      <xdr:rowOff>12700</xdr:rowOff>
    </xdr:to>
    <xdr:sp macro="" textlink="">
      <xdr:nvSpPr>
        <xdr:cNvPr id="42" name="Rectangle 41"/>
        <xdr:cNvSpPr/>
      </xdr:nvSpPr>
      <xdr:spPr>
        <a:xfrm>
          <a:off x="6019800" y="707390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17</xdr:col>
      <xdr:colOff>419101</xdr:colOff>
      <xdr:row>201</xdr:row>
      <xdr:rowOff>50800</xdr:rowOff>
    </xdr:from>
    <xdr:to>
      <xdr:col>28</xdr:col>
      <xdr:colOff>13773</xdr:colOff>
      <xdr:row>247</xdr:row>
      <xdr:rowOff>25400</xdr:rowOff>
    </xdr:to>
    <xdr:pic>
      <xdr:nvPicPr>
        <xdr:cNvPr id="43" name="Image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82301" y="33553400"/>
          <a:ext cx="6300272" cy="7569200"/>
        </a:xfrm>
        <a:prstGeom prst="rect">
          <a:avLst/>
        </a:prstGeom>
      </xdr:spPr>
    </xdr:pic>
    <xdr:clientData/>
  </xdr:twoCellAnchor>
  <xdr:twoCellAnchor>
    <xdr:from>
      <xdr:col>26</xdr:col>
      <xdr:colOff>495300</xdr:colOff>
      <xdr:row>222</xdr:row>
      <xdr:rowOff>139700</xdr:rowOff>
    </xdr:from>
    <xdr:to>
      <xdr:col>28</xdr:col>
      <xdr:colOff>101600</xdr:colOff>
      <xdr:row>224</xdr:row>
      <xdr:rowOff>101600</xdr:rowOff>
    </xdr:to>
    <xdr:sp macro="" textlink="">
      <xdr:nvSpPr>
        <xdr:cNvPr id="44" name="Rectangle 43"/>
        <xdr:cNvSpPr/>
      </xdr:nvSpPr>
      <xdr:spPr>
        <a:xfrm>
          <a:off x="16344900" y="371094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2</xdr:col>
      <xdr:colOff>38100</xdr:colOff>
      <xdr:row>342</xdr:row>
      <xdr:rowOff>152400</xdr:rowOff>
    </xdr:from>
    <xdr:to>
      <xdr:col>8</xdr:col>
      <xdr:colOff>228119</xdr:colOff>
      <xdr:row>360</xdr:row>
      <xdr:rowOff>126629</xdr:rowOff>
    </xdr:to>
    <xdr:pic>
      <xdr:nvPicPr>
        <xdr:cNvPr id="37" name="Image 3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57300" y="53213000"/>
          <a:ext cx="3847619" cy="2971429"/>
        </a:xfrm>
        <a:prstGeom prst="rect">
          <a:avLst/>
        </a:prstGeom>
      </xdr:spPr>
    </xdr:pic>
    <xdr:clientData/>
  </xdr:twoCellAnchor>
  <xdr:twoCellAnchor>
    <xdr:from>
      <xdr:col>5</xdr:col>
      <xdr:colOff>114300</xdr:colOff>
      <xdr:row>348</xdr:row>
      <xdr:rowOff>152400</xdr:rowOff>
    </xdr:from>
    <xdr:to>
      <xdr:col>5</xdr:col>
      <xdr:colOff>469900</xdr:colOff>
      <xdr:row>350</xdr:row>
      <xdr:rowOff>114300</xdr:rowOff>
    </xdr:to>
    <xdr:sp macro="" textlink="">
      <xdr:nvSpPr>
        <xdr:cNvPr id="45" name="Rectangle 44"/>
        <xdr:cNvSpPr/>
      </xdr:nvSpPr>
      <xdr:spPr>
        <a:xfrm>
          <a:off x="3162300" y="54203600"/>
          <a:ext cx="355600" cy="304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10</xdr:col>
      <xdr:colOff>508000</xdr:colOff>
      <xdr:row>154</xdr:row>
      <xdr:rowOff>12700</xdr:rowOff>
    </xdr:from>
    <xdr:to>
      <xdr:col>19</xdr:col>
      <xdr:colOff>593029</xdr:colOff>
      <xdr:row>198</xdr:row>
      <xdr:rowOff>43539</xdr:rowOff>
    </xdr:to>
    <xdr:pic>
      <xdr:nvPicPr>
        <xdr:cNvPr id="46" name="Image 4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04000" y="25730200"/>
          <a:ext cx="5571429" cy="729523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30</xdr:col>
      <xdr:colOff>237410</xdr:colOff>
      <xdr:row>199</xdr:row>
      <xdr:rowOff>84786</xdr:rowOff>
    </xdr:to>
    <xdr:pic>
      <xdr:nvPicPr>
        <xdr:cNvPr id="47" name="Image 4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801600" y="25717500"/>
          <a:ext cx="5723810" cy="7514286"/>
        </a:xfrm>
        <a:prstGeom prst="rect">
          <a:avLst/>
        </a:prstGeom>
      </xdr:spPr>
    </xdr:pic>
    <xdr:clientData/>
  </xdr:twoCellAnchor>
  <xdr:twoCellAnchor>
    <xdr:from>
      <xdr:col>17</xdr:col>
      <xdr:colOff>266700</xdr:colOff>
      <xdr:row>194</xdr:row>
      <xdr:rowOff>50800</xdr:rowOff>
    </xdr:from>
    <xdr:to>
      <xdr:col>18</xdr:col>
      <xdr:colOff>368300</xdr:colOff>
      <xdr:row>195</xdr:row>
      <xdr:rowOff>152400</xdr:rowOff>
    </xdr:to>
    <xdr:sp macro="" textlink="">
      <xdr:nvSpPr>
        <xdr:cNvPr id="49" name="Rectangle 48"/>
        <xdr:cNvSpPr/>
      </xdr:nvSpPr>
      <xdr:spPr>
        <a:xfrm>
          <a:off x="10629900" y="32372300"/>
          <a:ext cx="711200" cy="2667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27</xdr:col>
      <xdr:colOff>342900</xdr:colOff>
      <xdr:row>194</xdr:row>
      <xdr:rowOff>76200</xdr:rowOff>
    </xdr:from>
    <xdr:to>
      <xdr:col>28</xdr:col>
      <xdr:colOff>444500</xdr:colOff>
      <xdr:row>196</xdr:row>
      <xdr:rowOff>12700</xdr:rowOff>
    </xdr:to>
    <xdr:sp macro="" textlink="">
      <xdr:nvSpPr>
        <xdr:cNvPr id="50" name="Rectangle 49"/>
        <xdr:cNvSpPr/>
      </xdr:nvSpPr>
      <xdr:spPr>
        <a:xfrm>
          <a:off x="16802100" y="32397700"/>
          <a:ext cx="711200" cy="2667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30</xdr:col>
      <xdr:colOff>368300</xdr:colOff>
      <xdr:row>154</xdr:row>
      <xdr:rowOff>12700</xdr:rowOff>
    </xdr:from>
    <xdr:to>
      <xdr:col>39</xdr:col>
      <xdr:colOff>605710</xdr:colOff>
      <xdr:row>172</xdr:row>
      <xdr:rowOff>59948</xdr:rowOff>
    </xdr:to>
    <xdr:pic>
      <xdr:nvPicPr>
        <xdr:cNvPr id="51" name="Image 5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656300" y="25730200"/>
          <a:ext cx="5723810" cy="3019048"/>
        </a:xfrm>
        <a:prstGeom prst="rect">
          <a:avLst/>
        </a:prstGeom>
      </xdr:spPr>
    </xdr:pic>
    <xdr:clientData/>
  </xdr:twoCellAnchor>
  <xdr:twoCellAnchor>
    <xdr:from>
      <xdr:col>36</xdr:col>
      <xdr:colOff>304800</xdr:colOff>
      <xdr:row>170</xdr:row>
      <xdr:rowOff>101600</xdr:rowOff>
    </xdr:from>
    <xdr:to>
      <xdr:col>37</xdr:col>
      <xdr:colOff>406400</xdr:colOff>
      <xdr:row>172</xdr:row>
      <xdr:rowOff>38100</xdr:rowOff>
    </xdr:to>
    <xdr:sp macro="" textlink="">
      <xdr:nvSpPr>
        <xdr:cNvPr id="52" name="Rectangle 51"/>
        <xdr:cNvSpPr/>
      </xdr:nvSpPr>
      <xdr:spPr>
        <a:xfrm>
          <a:off x="22250400" y="28460700"/>
          <a:ext cx="711200" cy="2667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0</xdr:colOff>
      <xdr:row>480</xdr:row>
      <xdr:rowOff>0</xdr:rowOff>
    </xdr:from>
    <xdr:to>
      <xdr:col>21</xdr:col>
      <xdr:colOff>425176</xdr:colOff>
      <xdr:row>498</xdr:row>
      <xdr:rowOff>25400</xdr:rowOff>
    </xdr:to>
    <xdr:pic>
      <xdr:nvPicPr>
        <xdr:cNvPr id="53" name="Image 5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75996800"/>
          <a:ext cx="13226776" cy="2997200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490</xdr:row>
      <xdr:rowOff>38100</xdr:rowOff>
    </xdr:from>
    <xdr:to>
      <xdr:col>2</xdr:col>
      <xdr:colOff>279400</xdr:colOff>
      <xdr:row>491</xdr:row>
      <xdr:rowOff>139700</xdr:rowOff>
    </xdr:to>
    <xdr:sp macro="" textlink="">
      <xdr:nvSpPr>
        <xdr:cNvPr id="54" name="Rectangle 53"/>
        <xdr:cNvSpPr/>
      </xdr:nvSpPr>
      <xdr:spPr>
        <a:xfrm>
          <a:off x="1028700" y="77685900"/>
          <a:ext cx="469900" cy="2667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0</xdr:colOff>
      <xdr:row>503</xdr:row>
      <xdr:rowOff>0</xdr:rowOff>
    </xdr:from>
    <xdr:to>
      <xdr:col>16</xdr:col>
      <xdr:colOff>127000</xdr:colOff>
      <xdr:row>533</xdr:row>
      <xdr:rowOff>35616</xdr:rowOff>
    </xdr:to>
    <xdr:pic>
      <xdr:nvPicPr>
        <xdr:cNvPr id="56" name="Image 5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79819500"/>
          <a:ext cx="9880600" cy="4988616"/>
        </a:xfrm>
        <a:prstGeom prst="rect">
          <a:avLst/>
        </a:prstGeom>
      </xdr:spPr>
    </xdr:pic>
    <xdr:clientData/>
  </xdr:twoCellAnchor>
  <xdr:twoCellAnchor>
    <xdr:from>
      <xdr:col>9</xdr:col>
      <xdr:colOff>12700</xdr:colOff>
      <xdr:row>509</xdr:row>
      <xdr:rowOff>25400</xdr:rowOff>
    </xdr:from>
    <xdr:to>
      <xdr:col>10</xdr:col>
      <xdr:colOff>12700</xdr:colOff>
      <xdr:row>510</xdr:row>
      <xdr:rowOff>139700</xdr:rowOff>
    </xdr:to>
    <xdr:sp macro="" textlink="">
      <xdr:nvSpPr>
        <xdr:cNvPr id="57" name="Rectangle 56"/>
        <xdr:cNvSpPr/>
      </xdr:nvSpPr>
      <xdr:spPr>
        <a:xfrm>
          <a:off x="5499100" y="808355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330200</xdr:colOff>
      <xdr:row>539</xdr:row>
      <xdr:rowOff>88900</xdr:rowOff>
    </xdr:from>
    <xdr:to>
      <xdr:col>16</xdr:col>
      <xdr:colOff>395648</xdr:colOff>
      <xdr:row>564</xdr:row>
      <xdr:rowOff>151876</xdr:rowOff>
    </xdr:to>
    <xdr:pic>
      <xdr:nvPicPr>
        <xdr:cNvPr id="59" name="Image 5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30200" y="85877400"/>
          <a:ext cx="9819048" cy="4190476"/>
        </a:xfrm>
        <a:prstGeom prst="rect">
          <a:avLst/>
        </a:prstGeom>
      </xdr:spPr>
    </xdr:pic>
    <xdr:clientData/>
  </xdr:twoCellAnchor>
  <xdr:twoCellAnchor>
    <xdr:from>
      <xdr:col>8</xdr:col>
      <xdr:colOff>469900</xdr:colOff>
      <xdr:row>552</xdr:row>
      <xdr:rowOff>63500</xdr:rowOff>
    </xdr:from>
    <xdr:to>
      <xdr:col>9</xdr:col>
      <xdr:colOff>469900</xdr:colOff>
      <xdr:row>554</xdr:row>
      <xdr:rowOff>12700</xdr:rowOff>
    </xdr:to>
    <xdr:sp macro="" textlink="">
      <xdr:nvSpPr>
        <xdr:cNvPr id="60" name="Rectangle 59"/>
        <xdr:cNvSpPr/>
      </xdr:nvSpPr>
      <xdr:spPr>
        <a:xfrm>
          <a:off x="5346700" y="879983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9</xdr:col>
      <xdr:colOff>127000</xdr:colOff>
      <xdr:row>562</xdr:row>
      <xdr:rowOff>88900</xdr:rowOff>
    </xdr:from>
    <xdr:to>
      <xdr:col>10</xdr:col>
      <xdr:colOff>127000</xdr:colOff>
      <xdr:row>564</xdr:row>
      <xdr:rowOff>38100</xdr:rowOff>
    </xdr:to>
    <xdr:sp macro="" textlink="">
      <xdr:nvSpPr>
        <xdr:cNvPr id="61" name="Rectangle 60"/>
        <xdr:cNvSpPr/>
      </xdr:nvSpPr>
      <xdr:spPr>
        <a:xfrm>
          <a:off x="5613400" y="896747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17</xdr:col>
      <xdr:colOff>165100</xdr:colOff>
      <xdr:row>416</xdr:row>
      <xdr:rowOff>50800</xdr:rowOff>
    </xdr:from>
    <xdr:to>
      <xdr:col>28</xdr:col>
      <xdr:colOff>516643</xdr:colOff>
      <xdr:row>421</xdr:row>
      <xdr:rowOff>101491</xdr:rowOff>
    </xdr:to>
    <xdr:pic>
      <xdr:nvPicPr>
        <xdr:cNvPr id="48" name="Image 4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528300" y="65430400"/>
          <a:ext cx="7057143" cy="876191"/>
        </a:xfrm>
        <a:prstGeom prst="rect">
          <a:avLst/>
        </a:prstGeom>
      </xdr:spPr>
    </xdr:pic>
    <xdr:clientData/>
  </xdr:twoCellAnchor>
  <xdr:twoCellAnchor>
    <xdr:from>
      <xdr:col>27</xdr:col>
      <xdr:colOff>508000</xdr:colOff>
      <xdr:row>419</xdr:row>
      <xdr:rowOff>0</xdr:rowOff>
    </xdr:from>
    <xdr:to>
      <xdr:col>28</xdr:col>
      <xdr:colOff>431800</xdr:colOff>
      <xdr:row>420</xdr:row>
      <xdr:rowOff>114300</xdr:rowOff>
    </xdr:to>
    <xdr:sp macro="" textlink="">
      <xdr:nvSpPr>
        <xdr:cNvPr id="62" name="Rectangle 61"/>
        <xdr:cNvSpPr/>
      </xdr:nvSpPr>
      <xdr:spPr>
        <a:xfrm>
          <a:off x="16967200" y="65874900"/>
          <a:ext cx="5334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17</xdr:col>
      <xdr:colOff>0</xdr:colOff>
      <xdr:row>420</xdr:row>
      <xdr:rowOff>114300</xdr:rowOff>
    </xdr:from>
    <xdr:to>
      <xdr:col>36</xdr:col>
      <xdr:colOff>8077</xdr:colOff>
      <xdr:row>445</xdr:row>
      <xdr:rowOff>53467</xdr:rowOff>
    </xdr:to>
    <xdr:pic>
      <xdr:nvPicPr>
        <xdr:cNvPr id="55" name="Image 5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63200" y="66154300"/>
          <a:ext cx="11590477" cy="4066667"/>
        </a:xfrm>
        <a:prstGeom prst="rect">
          <a:avLst/>
        </a:prstGeom>
      </xdr:spPr>
    </xdr:pic>
    <xdr:clientData/>
  </xdr:twoCellAnchor>
  <xdr:twoCellAnchor>
    <xdr:from>
      <xdr:col>27</xdr:col>
      <xdr:colOff>0</xdr:colOff>
      <xdr:row>429</xdr:row>
      <xdr:rowOff>38100</xdr:rowOff>
    </xdr:from>
    <xdr:to>
      <xdr:col>28</xdr:col>
      <xdr:colOff>215900</xdr:colOff>
      <xdr:row>431</xdr:row>
      <xdr:rowOff>0</xdr:rowOff>
    </xdr:to>
    <xdr:sp macro="" textlink="">
      <xdr:nvSpPr>
        <xdr:cNvPr id="63" name="Rectangle 62"/>
        <xdr:cNvSpPr/>
      </xdr:nvSpPr>
      <xdr:spPr>
        <a:xfrm>
          <a:off x="16459200" y="675640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37</xdr:col>
      <xdr:colOff>0</xdr:colOff>
      <xdr:row>418</xdr:row>
      <xdr:rowOff>0</xdr:rowOff>
    </xdr:from>
    <xdr:to>
      <xdr:col>54</xdr:col>
      <xdr:colOff>484420</xdr:colOff>
      <xdr:row>439</xdr:row>
      <xdr:rowOff>132900</xdr:rowOff>
    </xdr:to>
    <xdr:pic>
      <xdr:nvPicPr>
        <xdr:cNvPr id="58" name="Image 5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555200" y="65709800"/>
          <a:ext cx="10847620" cy="3600000"/>
        </a:xfrm>
        <a:prstGeom prst="rect">
          <a:avLst/>
        </a:prstGeom>
      </xdr:spPr>
    </xdr:pic>
    <xdr:clientData/>
  </xdr:twoCellAnchor>
  <xdr:twoCellAnchor>
    <xdr:from>
      <xdr:col>48</xdr:col>
      <xdr:colOff>317500</xdr:colOff>
      <xdr:row>425</xdr:row>
      <xdr:rowOff>101600</xdr:rowOff>
    </xdr:from>
    <xdr:to>
      <xdr:col>49</xdr:col>
      <xdr:colOff>533400</xdr:colOff>
      <xdr:row>427</xdr:row>
      <xdr:rowOff>63500</xdr:rowOff>
    </xdr:to>
    <xdr:sp macro="" textlink="">
      <xdr:nvSpPr>
        <xdr:cNvPr id="64" name="Rectangle 63"/>
        <xdr:cNvSpPr/>
      </xdr:nvSpPr>
      <xdr:spPr>
        <a:xfrm>
          <a:off x="29578300" y="669671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17</xdr:col>
      <xdr:colOff>304800</xdr:colOff>
      <xdr:row>504</xdr:row>
      <xdr:rowOff>63500</xdr:rowOff>
    </xdr:from>
    <xdr:to>
      <xdr:col>36</xdr:col>
      <xdr:colOff>598591</xdr:colOff>
      <xdr:row>535</xdr:row>
      <xdr:rowOff>164448</xdr:rowOff>
    </xdr:to>
    <xdr:pic>
      <xdr:nvPicPr>
        <xdr:cNvPr id="65" name="Image 6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668000" y="80048100"/>
          <a:ext cx="11876191" cy="5219048"/>
        </a:xfrm>
        <a:prstGeom prst="rect">
          <a:avLst/>
        </a:prstGeom>
      </xdr:spPr>
    </xdr:pic>
    <xdr:clientData/>
  </xdr:twoCellAnchor>
  <xdr:twoCellAnchor>
    <xdr:from>
      <xdr:col>29</xdr:col>
      <xdr:colOff>419100</xdr:colOff>
      <xdr:row>516</xdr:row>
      <xdr:rowOff>25400</xdr:rowOff>
    </xdr:from>
    <xdr:to>
      <xdr:col>31</xdr:col>
      <xdr:colOff>444500</xdr:colOff>
      <xdr:row>518</xdr:row>
      <xdr:rowOff>0</xdr:rowOff>
    </xdr:to>
    <xdr:sp macro="" textlink="">
      <xdr:nvSpPr>
        <xdr:cNvPr id="66" name="Rectangle 65"/>
        <xdr:cNvSpPr/>
      </xdr:nvSpPr>
      <xdr:spPr>
        <a:xfrm>
          <a:off x="18097500" y="81991200"/>
          <a:ext cx="1244600" cy="304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0</xdr:col>
      <xdr:colOff>0</xdr:colOff>
      <xdr:row>570</xdr:row>
      <xdr:rowOff>0</xdr:rowOff>
    </xdr:from>
    <xdr:to>
      <xdr:col>9</xdr:col>
      <xdr:colOff>127000</xdr:colOff>
      <xdr:row>596</xdr:row>
      <xdr:rowOff>20134</xdr:rowOff>
    </xdr:to>
    <xdr:pic>
      <xdr:nvPicPr>
        <xdr:cNvPr id="67" name="Image 66" descr="https://scontent.xx.fbcdn.net/v/t34.0-12/16790438_10202673016141860_648674486_n.png?oh=ebde2c055a955128f5b9c4a3f542ec6b&amp;oe=58A6957E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2000"/>
          <a:ext cx="5613400" cy="4312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393700</xdr:colOff>
      <xdr:row>584</xdr:row>
      <xdr:rowOff>88900</xdr:rowOff>
    </xdr:from>
    <xdr:to>
      <xdr:col>5</xdr:col>
      <xdr:colOff>393700</xdr:colOff>
      <xdr:row>586</xdr:row>
      <xdr:rowOff>38100</xdr:rowOff>
    </xdr:to>
    <xdr:sp macro="" textlink="">
      <xdr:nvSpPr>
        <xdr:cNvPr id="68" name="Rectangle 67"/>
        <xdr:cNvSpPr/>
      </xdr:nvSpPr>
      <xdr:spPr>
        <a:xfrm>
          <a:off x="2832100" y="933323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9</xdr:col>
      <xdr:colOff>457200</xdr:colOff>
      <xdr:row>571</xdr:row>
      <xdr:rowOff>0</xdr:rowOff>
    </xdr:from>
    <xdr:to>
      <xdr:col>22</xdr:col>
      <xdr:colOff>284781</xdr:colOff>
      <xdr:row>581</xdr:row>
      <xdr:rowOff>129953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943600" y="91097100"/>
          <a:ext cx="7752381" cy="1780953"/>
        </a:xfrm>
        <a:prstGeom prst="rect">
          <a:avLst/>
        </a:prstGeom>
      </xdr:spPr>
    </xdr:pic>
    <xdr:clientData/>
  </xdr:twoCellAnchor>
  <xdr:twoCellAnchor>
    <xdr:from>
      <xdr:col>4</xdr:col>
      <xdr:colOff>406400</xdr:colOff>
      <xdr:row>586</xdr:row>
      <xdr:rowOff>12700</xdr:rowOff>
    </xdr:from>
    <xdr:to>
      <xdr:col>5</xdr:col>
      <xdr:colOff>406400</xdr:colOff>
      <xdr:row>587</xdr:row>
      <xdr:rowOff>127000</xdr:rowOff>
    </xdr:to>
    <xdr:sp macro="" textlink="">
      <xdr:nvSpPr>
        <xdr:cNvPr id="70" name="Rectangle 69"/>
        <xdr:cNvSpPr/>
      </xdr:nvSpPr>
      <xdr:spPr>
        <a:xfrm>
          <a:off x="2844800" y="935863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15</xdr:col>
      <xdr:colOff>88900</xdr:colOff>
      <xdr:row>576</xdr:row>
      <xdr:rowOff>152400</xdr:rowOff>
    </xdr:from>
    <xdr:to>
      <xdr:col>16</xdr:col>
      <xdr:colOff>88900</xdr:colOff>
      <xdr:row>578</xdr:row>
      <xdr:rowOff>101600</xdr:rowOff>
    </xdr:to>
    <xdr:sp macro="" textlink="">
      <xdr:nvSpPr>
        <xdr:cNvPr id="71" name="Rectangle 70"/>
        <xdr:cNvSpPr/>
      </xdr:nvSpPr>
      <xdr:spPr>
        <a:xfrm>
          <a:off x="9232900" y="920750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16</xdr:col>
      <xdr:colOff>469900</xdr:colOff>
      <xdr:row>301</xdr:row>
      <xdr:rowOff>50800</xdr:rowOff>
    </xdr:from>
    <xdr:to>
      <xdr:col>17</xdr:col>
      <xdr:colOff>584200</xdr:colOff>
      <xdr:row>303</xdr:row>
      <xdr:rowOff>25400</xdr:rowOff>
    </xdr:to>
    <xdr:sp macro="" textlink="">
      <xdr:nvSpPr>
        <xdr:cNvPr id="72" name="Rectangle 71"/>
        <xdr:cNvSpPr/>
      </xdr:nvSpPr>
      <xdr:spPr>
        <a:xfrm>
          <a:off x="10223500" y="21450300"/>
          <a:ext cx="723900" cy="304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15</xdr:col>
      <xdr:colOff>558800</xdr:colOff>
      <xdr:row>341</xdr:row>
      <xdr:rowOff>147889</xdr:rowOff>
    </xdr:from>
    <xdr:to>
      <xdr:col>28</xdr:col>
      <xdr:colOff>406400</xdr:colOff>
      <xdr:row>361</xdr:row>
      <xdr:rowOff>69353</xdr:rowOff>
    </xdr:to>
    <xdr:pic>
      <xdr:nvPicPr>
        <xdr:cNvPr id="69" name="Image 6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702800" y="56840689"/>
          <a:ext cx="7772400" cy="3248864"/>
        </a:xfrm>
        <a:prstGeom prst="rect">
          <a:avLst/>
        </a:prstGeom>
      </xdr:spPr>
    </xdr:pic>
    <xdr:clientData/>
  </xdr:twoCellAnchor>
  <xdr:twoCellAnchor>
    <xdr:from>
      <xdr:col>22</xdr:col>
      <xdr:colOff>127000</xdr:colOff>
      <xdr:row>353</xdr:row>
      <xdr:rowOff>88900</xdr:rowOff>
    </xdr:from>
    <xdr:to>
      <xdr:col>23</xdr:col>
      <xdr:colOff>596900</xdr:colOff>
      <xdr:row>355</xdr:row>
      <xdr:rowOff>12700</xdr:rowOff>
    </xdr:to>
    <xdr:sp macro="" textlink="">
      <xdr:nvSpPr>
        <xdr:cNvPr id="74" name="Rectangle 73"/>
        <xdr:cNvSpPr/>
      </xdr:nvSpPr>
      <xdr:spPr>
        <a:xfrm>
          <a:off x="13538200" y="58788300"/>
          <a:ext cx="1079500" cy="254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 editAs="oneCell">
    <xdr:from>
      <xdr:col>10</xdr:col>
      <xdr:colOff>533400</xdr:colOff>
      <xdr:row>584</xdr:row>
      <xdr:rowOff>38100</xdr:rowOff>
    </xdr:from>
    <xdr:to>
      <xdr:col>18</xdr:col>
      <xdr:colOff>561362</xdr:colOff>
      <xdr:row>595</xdr:row>
      <xdr:rowOff>41048</xdr:rowOff>
    </xdr:to>
    <xdr:pic>
      <xdr:nvPicPr>
        <xdr:cNvPr id="76" name="Image 7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629400" y="97078800"/>
          <a:ext cx="4904762" cy="1819048"/>
        </a:xfrm>
        <a:prstGeom prst="rect">
          <a:avLst/>
        </a:prstGeom>
      </xdr:spPr>
    </xdr:pic>
    <xdr:clientData/>
  </xdr:twoCellAnchor>
  <xdr:twoCellAnchor editAs="oneCell">
    <xdr:from>
      <xdr:col>20</xdr:col>
      <xdr:colOff>88900</xdr:colOff>
      <xdr:row>585</xdr:row>
      <xdr:rowOff>76200</xdr:rowOff>
    </xdr:from>
    <xdr:to>
      <xdr:col>27</xdr:col>
      <xdr:colOff>297891</xdr:colOff>
      <xdr:row>592</xdr:row>
      <xdr:rowOff>82405</xdr:rowOff>
    </xdr:to>
    <xdr:pic>
      <xdr:nvPicPr>
        <xdr:cNvPr id="77" name="Image 7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280900" y="97282000"/>
          <a:ext cx="4476191" cy="1161905"/>
        </a:xfrm>
        <a:prstGeom prst="rect">
          <a:avLst/>
        </a:prstGeom>
      </xdr:spPr>
    </xdr:pic>
    <xdr:clientData/>
  </xdr:twoCellAnchor>
  <xdr:twoCellAnchor>
    <xdr:from>
      <xdr:col>15</xdr:col>
      <xdr:colOff>114300</xdr:colOff>
      <xdr:row>589</xdr:row>
      <xdr:rowOff>139700</xdr:rowOff>
    </xdr:from>
    <xdr:to>
      <xdr:col>16</xdr:col>
      <xdr:colOff>114300</xdr:colOff>
      <xdr:row>591</xdr:row>
      <xdr:rowOff>88900</xdr:rowOff>
    </xdr:to>
    <xdr:sp macro="" textlink="">
      <xdr:nvSpPr>
        <xdr:cNvPr id="78" name="Rectangle 77"/>
        <xdr:cNvSpPr/>
      </xdr:nvSpPr>
      <xdr:spPr>
        <a:xfrm>
          <a:off x="9258300" y="980059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23</xdr:col>
      <xdr:colOff>25400</xdr:colOff>
      <xdr:row>594</xdr:row>
      <xdr:rowOff>127000</xdr:rowOff>
    </xdr:from>
    <xdr:to>
      <xdr:col>24</xdr:col>
      <xdr:colOff>25400</xdr:colOff>
      <xdr:row>596</xdr:row>
      <xdr:rowOff>76200</xdr:rowOff>
    </xdr:to>
    <xdr:sp macro="" textlink="">
      <xdr:nvSpPr>
        <xdr:cNvPr id="79" name="Rectangle 78"/>
        <xdr:cNvSpPr/>
      </xdr:nvSpPr>
      <xdr:spPr>
        <a:xfrm>
          <a:off x="14046200" y="988187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7"/>
  <sheetViews>
    <sheetView zoomScale="80" zoomScaleNormal="80" workbookViewId="0">
      <pane xSplit="1" ySplit="2" topLeftCell="B18" activePane="bottomRight" state="frozen"/>
      <selection pane="topRight" activeCell="B1" sqref="B1"/>
      <selection pane="bottomLeft" activeCell="A3" sqref="A3"/>
      <selection pane="bottomRight" activeCell="G48" sqref="G48"/>
    </sheetView>
  </sheetViews>
  <sheetFormatPr baseColWidth="10" defaultColWidth="9.140625" defaultRowHeight="12.75" x14ac:dyDescent="0.2"/>
  <cols>
    <col min="1" max="1" width="46.85546875" customWidth="1"/>
    <col min="2" max="2" width="39.5703125" customWidth="1"/>
    <col min="3" max="7" width="16.7109375" customWidth="1"/>
    <col min="8" max="8" width="21.42578125" customWidth="1"/>
    <col min="9" max="9" width="11.28515625" bestFit="1" customWidth="1"/>
  </cols>
  <sheetData>
    <row r="1" spans="1:9" ht="13.5" thickBot="1" x14ac:dyDescent="0.25">
      <c r="A1" s="3" t="s">
        <v>99</v>
      </c>
      <c r="B1" s="3" t="s">
        <v>61</v>
      </c>
      <c r="C1" s="62" t="s">
        <v>105</v>
      </c>
      <c r="D1" s="63"/>
      <c r="E1" s="63"/>
      <c r="F1" s="63"/>
      <c r="G1" s="63"/>
      <c r="H1" s="63"/>
    </row>
    <row r="2" spans="1:9" ht="64.5" thickTop="1" x14ac:dyDescent="0.2">
      <c r="A2" s="26"/>
      <c r="B2" s="26"/>
      <c r="C2" s="25" t="s">
        <v>100</v>
      </c>
      <c r="D2" s="25" t="s">
        <v>101</v>
      </c>
      <c r="E2" s="25" t="s">
        <v>122</v>
      </c>
      <c r="F2" s="25" t="s">
        <v>123</v>
      </c>
      <c r="G2" s="25" t="s">
        <v>118</v>
      </c>
      <c r="H2" s="27" t="s">
        <v>168</v>
      </c>
    </row>
    <row r="3" spans="1:9" x14ac:dyDescent="0.2">
      <c r="A3" s="1"/>
      <c r="B3" s="4"/>
      <c r="C3" s="4"/>
      <c r="D3" s="4"/>
      <c r="E3" s="4"/>
      <c r="F3" s="4"/>
      <c r="G3" s="4"/>
      <c r="H3" s="1"/>
    </row>
    <row r="4" spans="1:9" x14ac:dyDescent="0.2">
      <c r="A4" s="17" t="s">
        <v>134</v>
      </c>
      <c r="B4" s="18" t="s">
        <v>205</v>
      </c>
      <c r="C4" s="19"/>
      <c r="D4" s="19"/>
      <c r="E4" s="19"/>
      <c r="F4" s="19"/>
      <c r="G4" s="20">
        <v>10263</v>
      </c>
      <c r="H4" s="39">
        <f>G4*H5</f>
        <v>7813.2218999999996</v>
      </c>
    </row>
    <row r="5" spans="1:9" x14ac:dyDescent="0.2">
      <c r="A5" s="7"/>
      <c r="B5" s="5"/>
      <c r="C5" s="4"/>
      <c r="D5" s="4"/>
      <c r="E5" s="4"/>
      <c r="F5" s="6"/>
      <c r="G5" s="29" t="s">
        <v>169</v>
      </c>
      <c r="H5" s="1">
        <v>0.76129999999999998</v>
      </c>
      <c r="I5" s="59">
        <v>40226</v>
      </c>
    </row>
    <row r="6" spans="1:9" x14ac:dyDescent="0.2">
      <c r="A6" s="14" t="s">
        <v>106</v>
      </c>
      <c r="B6" s="15"/>
      <c r="C6" s="16"/>
      <c r="D6" s="16"/>
      <c r="E6" s="16"/>
      <c r="F6" s="16"/>
      <c r="G6" s="16"/>
      <c r="H6" s="21"/>
    </row>
    <row r="7" spans="1:9" x14ac:dyDescent="0.2">
      <c r="A7" s="7" t="s">
        <v>62</v>
      </c>
      <c r="B7" s="23" t="s">
        <v>128</v>
      </c>
      <c r="C7" s="46"/>
      <c r="D7" s="46"/>
      <c r="E7" s="46"/>
      <c r="F7" s="46"/>
      <c r="G7" s="46">
        <v>0</v>
      </c>
      <c r="H7" s="40"/>
    </row>
    <row r="8" spans="1:9" x14ac:dyDescent="0.2">
      <c r="A8" s="7" t="s">
        <v>63</v>
      </c>
      <c r="B8" s="23" t="s">
        <v>127</v>
      </c>
      <c r="C8" s="46"/>
      <c r="D8" s="46"/>
      <c r="E8" s="46"/>
      <c r="F8" s="46"/>
      <c r="G8" s="46">
        <f t="shared" ref="G8:G69" si="0">MAX(C8:F8)</f>
        <v>0</v>
      </c>
      <c r="H8" s="40"/>
    </row>
    <row r="9" spans="1:9" x14ac:dyDescent="0.2">
      <c r="A9" s="7" t="s">
        <v>64</v>
      </c>
      <c r="B9" s="23" t="s">
        <v>127</v>
      </c>
      <c r="C9" s="46"/>
      <c r="D9" s="46"/>
      <c r="E9" s="46"/>
      <c r="F9" s="46"/>
      <c r="G9" s="46">
        <f t="shared" si="0"/>
        <v>0</v>
      </c>
      <c r="H9" s="40"/>
    </row>
    <row r="10" spans="1:9" x14ac:dyDescent="0.2">
      <c r="A10" s="7" t="s">
        <v>65</v>
      </c>
      <c r="B10" s="23" t="s">
        <v>127</v>
      </c>
      <c r="C10" s="46"/>
      <c r="D10" s="46"/>
      <c r="E10" s="46"/>
      <c r="F10" s="46"/>
      <c r="G10" s="46">
        <f t="shared" si="0"/>
        <v>0</v>
      </c>
      <c r="H10" s="40"/>
    </row>
    <row r="11" spans="1:9" x14ac:dyDescent="0.2">
      <c r="A11" s="7" t="s">
        <v>66</v>
      </c>
      <c r="B11" s="23" t="s">
        <v>128</v>
      </c>
      <c r="C11" s="46"/>
      <c r="D11" s="46"/>
      <c r="E11" s="46"/>
      <c r="F11" s="46"/>
      <c r="G11" s="46">
        <f t="shared" si="0"/>
        <v>0</v>
      </c>
      <c r="H11" s="40"/>
    </row>
    <row r="12" spans="1:9" x14ac:dyDescent="0.2">
      <c r="A12" s="7" t="s">
        <v>67</v>
      </c>
      <c r="B12" s="23" t="s">
        <v>128</v>
      </c>
      <c r="C12" s="46"/>
      <c r="D12" s="46"/>
      <c r="E12" s="46"/>
      <c r="F12" s="46"/>
      <c r="G12" s="46">
        <f t="shared" si="0"/>
        <v>0</v>
      </c>
      <c r="H12" s="40"/>
    </row>
    <row r="13" spans="1:9" x14ac:dyDescent="0.2">
      <c r="A13" s="7" t="s">
        <v>88</v>
      </c>
      <c r="B13" s="23" t="s">
        <v>128</v>
      </c>
      <c r="C13" s="46"/>
      <c r="D13" s="46"/>
      <c r="E13" s="46"/>
      <c r="F13" s="46"/>
      <c r="G13" s="46">
        <f t="shared" si="0"/>
        <v>0</v>
      </c>
      <c r="H13" s="40"/>
    </row>
    <row r="14" spans="1:9" x14ac:dyDescent="0.2">
      <c r="A14" s="8" t="s">
        <v>20</v>
      </c>
      <c r="B14" s="23" t="s">
        <v>128</v>
      </c>
      <c r="C14" s="46"/>
      <c r="D14" s="46"/>
      <c r="E14" s="46"/>
      <c r="F14" s="46"/>
      <c r="G14" s="46">
        <f t="shared" si="0"/>
        <v>0</v>
      </c>
      <c r="H14" s="40"/>
    </row>
    <row r="15" spans="1:9" x14ac:dyDescent="0.2">
      <c r="A15" s="8" t="s">
        <v>117</v>
      </c>
      <c r="B15" s="23" t="s">
        <v>127</v>
      </c>
      <c r="C15" s="46"/>
      <c r="D15" s="46"/>
      <c r="E15" s="46"/>
      <c r="F15" s="46"/>
      <c r="G15" s="46">
        <f t="shared" si="0"/>
        <v>0</v>
      </c>
      <c r="H15" s="40"/>
    </row>
    <row r="16" spans="1:9" x14ac:dyDescent="0.2">
      <c r="A16" s="7"/>
      <c r="B16" s="5"/>
      <c r="C16" s="46"/>
      <c r="D16" s="46"/>
      <c r="E16" s="46"/>
      <c r="F16" s="46"/>
      <c r="G16" s="46"/>
      <c r="H16" s="40"/>
    </row>
    <row r="17" spans="1:10" x14ac:dyDescent="0.2">
      <c r="A17" s="14" t="s">
        <v>52</v>
      </c>
      <c r="B17" s="15"/>
      <c r="C17" s="54"/>
      <c r="D17" s="54"/>
      <c r="E17" s="54"/>
      <c r="F17" s="54"/>
      <c r="G17" s="54"/>
      <c r="H17" s="55"/>
    </row>
    <row r="18" spans="1:10" x14ac:dyDescent="0.2">
      <c r="A18" s="7" t="s">
        <v>60</v>
      </c>
      <c r="B18" s="23" t="s">
        <v>128</v>
      </c>
      <c r="C18" s="46"/>
      <c r="D18" s="46"/>
      <c r="E18" s="46"/>
      <c r="F18" s="46"/>
      <c r="G18" s="46">
        <f t="shared" si="0"/>
        <v>0</v>
      </c>
      <c r="H18" s="40"/>
    </row>
    <row r="19" spans="1:10" x14ac:dyDescent="0.2">
      <c r="A19" s="8" t="s">
        <v>28</v>
      </c>
      <c r="B19" s="23" t="s">
        <v>128</v>
      </c>
      <c r="C19" s="46"/>
      <c r="D19" s="46"/>
      <c r="E19" s="46"/>
      <c r="F19" s="46"/>
      <c r="G19" s="46">
        <f t="shared" si="0"/>
        <v>0</v>
      </c>
      <c r="H19" s="40"/>
    </row>
    <row r="20" spans="1:10" x14ac:dyDescent="0.2">
      <c r="A20" s="8" t="s">
        <v>112</v>
      </c>
      <c r="B20" s="23" t="s">
        <v>160</v>
      </c>
      <c r="C20" s="46"/>
      <c r="D20" s="46"/>
      <c r="E20" s="46"/>
      <c r="F20" s="46"/>
      <c r="G20" s="46">
        <f t="shared" si="0"/>
        <v>0</v>
      </c>
      <c r="H20" s="40"/>
    </row>
    <row r="21" spans="1:10" x14ac:dyDescent="0.2">
      <c r="A21" s="8" t="s">
        <v>113</v>
      </c>
      <c r="B21" s="23" t="s">
        <v>128</v>
      </c>
      <c r="C21" s="46"/>
      <c r="D21" s="46"/>
      <c r="E21" s="46"/>
      <c r="F21" s="46"/>
      <c r="G21" s="46">
        <f t="shared" si="0"/>
        <v>0</v>
      </c>
      <c r="H21" s="40"/>
    </row>
    <row r="22" spans="1:10" x14ac:dyDescent="0.2">
      <c r="A22" s="8" t="s">
        <v>37</v>
      </c>
      <c r="B22" s="23" t="s">
        <v>140</v>
      </c>
      <c r="C22" s="46">
        <f>204.99*2</f>
        <v>409.98</v>
      </c>
      <c r="D22" s="46"/>
      <c r="E22" s="46">
        <f>612.99/2</f>
        <v>306.495</v>
      </c>
      <c r="F22" s="46">
        <f>(C22-E22)*1.5</f>
        <v>155.22750000000002</v>
      </c>
      <c r="G22" s="46">
        <f>F22</f>
        <v>155.22750000000002</v>
      </c>
      <c r="H22" s="40">
        <f>G22*H5</f>
        <v>118.17469575000001</v>
      </c>
      <c r="I22" t="s">
        <v>175</v>
      </c>
      <c r="J22" s="28"/>
    </row>
    <row r="23" spans="1:10" x14ac:dyDescent="0.2">
      <c r="A23" s="8" t="s">
        <v>36</v>
      </c>
      <c r="B23" s="23" t="s">
        <v>127</v>
      </c>
      <c r="C23" s="46"/>
      <c r="D23" s="46"/>
      <c r="E23" s="46"/>
      <c r="F23" s="46"/>
      <c r="G23" s="46">
        <f t="shared" si="0"/>
        <v>0</v>
      </c>
      <c r="H23" s="40"/>
      <c r="I23" t="s">
        <v>176</v>
      </c>
    </row>
    <row r="24" spans="1:10" x14ac:dyDescent="0.2">
      <c r="A24" s="8" t="s">
        <v>102</v>
      </c>
      <c r="B24" s="23" t="s">
        <v>127</v>
      </c>
      <c r="C24" s="46"/>
      <c r="D24" s="46"/>
      <c r="E24" s="46"/>
      <c r="F24" s="46"/>
      <c r="G24" s="46">
        <f t="shared" si="0"/>
        <v>0</v>
      </c>
      <c r="H24" s="40"/>
    </row>
    <row r="25" spans="1:10" x14ac:dyDescent="0.2">
      <c r="A25" s="11" t="s">
        <v>87</v>
      </c>
      <c r="B25" s="36" t="s">
        <v>127</v>
      </c>
      <c r="C25" s="47"/>
      <c r="D25" s="47"/>
      <c r="E25" s="47"/>
      <c r="F25" s="47"/>
      <c r="G25" s="47">
        <f t="shared" si="0"/>
        <v>0</v>
      </c>
      <c r="H25" s="44"/>
    </row>
    <row r="26" spans="1:10" x14ac:dyDescent="0.2">
      <c r="A26" s="11" t="s">
        <v>117</v>
      </c>
      <c r="B26" s="38"/>
      <c r="C26" s="47"/>
      <c r="D26" s="47"/>
      <c r="E26" s="47"/>
      <c r="F26" s="47"/>
      <c r="G26" s="47">
        <f t="shared" si="0"/>
        <v>0</v>
      </c>
      <c r="H26" s="44"/>
    </row>
    <row r="27" spans="1:10" x14ac:dyDescent="0.2">
      <c r="A27" s="35"/>
      <c r="B27" s="38"/>
      <c r="C27" s="47"/>
      <c r="D27" s="47"/>
      <c r="E27" s="47"/>
      <c r="F27" s="47"/>
      <c r="G27" s="47"/>
      <c r="H27" s="44"/>
    </row>
    <row r="28" spans="1:10" x14ac:dyDescent="0.2">
      <c r="A28" s="14" t="s">
        <v>7</v>
      </c>
      <c r="B28" s="15"/>
      <c r="C28" s="54"/>
      <c r="D28" s="54"/>
      <c r="E28" s="54"/>
      <c r="F28" s="54"/>
      <c r="G28" s="54"/>
      <c r="H28" s="55"/>
    </row>
    <row r="29" spans="1:10" x14ac:dyDescent="0.2">
      <c r="A29" s="8" t="s">
        <v>59</v>
      </c>
      <c r="B29" s="23" t="s">
        <v>127</v>
      </c>
      <c r="C29" s="46"/>
      <c r="D29" s="46"/>
      <c r="E29" s="46"/>
      <c r="F29" s="46"/>
      <c r="G29" s="46">
        <f t="shared" si="0"/>
        <v>0</v>
      </c>
      <c r="H29" s="40"/>
    </row>
    <row r="30" spans="1:10" x14ac:dyDescent="0.2">
      <c r="A30" s="8" t="s">
        <v>39</v>
      </c>
      <c r="B30" s="23" t="s">
        <v>127</v>
      </c>
      <c r="C30" s="46"/>
      <c r="D30" s="46"/>
      <c r="E30" s="46"/>
      <c r="F30" s="46"/>
      <c r="G30" s="46">
        <f t="shared" si="0"/>
        <v>0</v>
      </c>
      <c r="H30" s="40"/>
    </row>
    <row r="31" spans="1:10" x14ac:dyDescent="0.2">
      <c r="A31" s="8" t="s">
        <v>114</v>
      </c>
      <c r="B31" s="23" t="s">
        <v>127</v>
      </c>
      <c r="C31" s="46"/>
      <c r="D31" s="46"/>
      <c r="E31" s="46"/>
      <c r="F31" s="46"/>
      <c r="G31" s="46">
        <f t="shared" si="0"/>
        <v>0</v>
      </c>
      <c r="H31" s="40"/>
    </row>
    <row r="32" spans="1:10" x14ac:dyDescent="0.2">
      <c r="A32" s="35" t="s">
        <v>40</v>
      </c>
      <c r="B32" s="36" t="s">
        <v>129</v>
      </c>
      <c r="C32" s="48">
        <f>194.99*H5</f>
        <v>148.445887</v>
      </c>
      <c r="D32" s="47"/>
      <c r="E32" s="48">
        <f>15.37+14.49+4.54</f>
        <v>34.4</v>
      </c>
      <c r="F32" s="47">
        <f>(C32-E32)*1.5</f>
        <v>171.06883049999999</v>
      </c>
      <c r="G32" s="47">
        <f>F32</f>
        <v>171.06883049999999</v>
      </c>
      <c r="H32" s="44">
        <f>G32</f>
        <v>171.06883049999999</v>
      </c>
      <c r="I32" s="28" t="s">
        <v>175</v>
      </c>
    </row>
    <row r="33" spans="1:9" x14ac:dyDescent="0.2">
      <c r="A33" s="8" t="s">
        <v>82</v>
      </c>
      <c r="B33" s="23" t="s">
        <v>127</v>
      </c>
      <c r="C33" s="46"/>
      <c r="D33" s="46"/>
      <c r="E33" s="46"/>
      <c r="F33" s="46"/>
      <c r="G33" s="46">
        <f t="shared" si="0"/>
        <v>0</v>
      </c>
      <c r="H33" s="40"/>
      <c r="I33" t="s">
        <v>176</v>
      </c>
    </row>
    <row r="34" spans="1:9" x14ac:dyDescent="0.2">
      <c r="A34" s="8" t="s">
        <v>81</v>
      </c>
      <c r="B34" s="23" t="s">
        <v>127</v>
      </c>
      <c r="C34" s="46"/>
      <c r="D34" s="46"/>
      <c r="E34" s="46"/>
      <c r="F34" s="46"/>
      <c r="G34" s="46">
        <f t="shared" si="0"/>
        <v>0</v>
      </c>
      <c r="H34" s="40"/>
    </row>
    <row r="35" spans="1:9" x14ac:dyDescent="0.2">
      <c r="A35" s="8" t="s">
        <v>80</v>
      </c>
      <c r="B35" s="23" t="s">
        <v>127</v>
      </c>
      <c r="C35" s="46"/>
      <c r="D35" s="46"/>
      <c r="E35" s="46"/>
      <c r="F35" s="46"/>
      <c r="G35" s="46">
        <f t="shared" si="0"/>
        <v>0</v>
      </c>
      <c r="H35" s="40"/>
    </row>
    <row r="36" spans="1:9" x14ac:dyDescent="0.2">
      <c r="A36" s="7" t="s">
        <v>68</v>
      </c>
      <c r="B36" s="23" t="s">
        <v>127</v>
      </c>
      <c r="C36" s="46"/>
      <c r="D36" s="46"/>
      <c r="E36" s="46"/>
      <c r="F36" s="46"/>
      <c r="G36" s="46">
        <f t="shared" si="0"/>
        <v>0</v>
      </c>
      <c r="H36" s="40"/>
    </row>
    <row r="37" spans="1:9" x14ac:dyDescent="0.2">
      <c r="A37" s="11" t="s">
        <v>87</v>
      </c>
      <c r="B37" s="36" t="s">
        <v>127</v>
      </c>
      <c r="C37" s="47"/>
      <c r="D37" s="47"/>
      <c r="E37" s="47"/>
      <c r="F37" s="47"/>
      <c r="G37" s="47">
        <f t="shared" si="0"/>
        <v>0</v>
      </c>
      <c r="H37" s="44"/>
    </row>
    <row r="38" spans="1:9" x14ac:dyDescent="0.2">
      <c r="A38" s="7" t="s">
        <v>117</v>
      </c>
      <c r="B38" s="23" t="s">
        <v>127</v>
      </c>
      <c r="C38" s="46"/>
      <c r="D38" s="46"/>
      <c r="E38" s="46"/>
      <c r="F38" s="46"/>
      <c r="G38" s="46">
        <f t="shared" si="0"/>
        <v>0</v>
      </c>
      <c r="H38" s="40"/>
    </row>
    <row r="39" spans="1:9" x14ac:dyDescent="0.2">
      <c r="A39" s="8"/>
      <c r="B39" s="5"/>
      <c r="C39" s="46"/>
      <c r="D39" s="46"/>
      <c r="E39" s="46"/>
      <c r="F39" s="46"/>
      <c r="G39" s="46"/>
      <c r="H39" s="40"/>
    </row>
    <row r="40" spans="1:9" x14ac:dyDescent="0.2">
      <c r="A40" s="14" t="s">
        <v>38</v>
      </c>
      <c r="B40" s="15"/>
      <c r="C40" s="54"/>
      <c r="D40" s="54"/>
      <c r="E40" s="54"/>
      <c r="F40" s="54"/>
      <c r="G40" s="54"/>
      <c r="H40" s="55"/>
    </row>
    <row r="41" spans="1:9" x14ac:dyDescent="0.2">
      <c r="A41" s="35" t="s">
        <v>79</v>
      </c>
      <c r="B41" s="36" t="s">
        <v>144</v>
      </c>
      <c r="C41" s="47">
        <f>154.99*2</f>
        <v>309.98</v>
      </c>
      <c r="D41" s="47"/>
      <c r="E41" s="47">
        <v>158.36000000000001</v>
      </c>
      <c r="F41" s="47">
        <f>(C41-E41)*1.5</f>
        <v>227.43</v>
      </c>
      <c r="G41" s="47">
        <f>F41</f>
        <v>227.43</v>
      </c>
      <c r="H41" s="44">
        <f>G41*H5</f>
        <v>173.142459</v>
      </c>
      <c r="I41" s="28" t="s">
        <v>149</v>
      </c>
    </row>
    <row r="42" spans="1:9" x14ac:dyDescent="0.2">
      <c r="A42" s="8" t="s">
        <v>78</v>
      </c>
      <c r="B42" s="23" t="s">
        <v>130</v>
      </c>
      <c r="C42" s="46"/>
      <c r="D42" s="46"/>
      <c r="E42" s="46"/>
      <c r="F42" s="46"/>
      <c r="G42" s="46">
        <f t="shared" si="0"/>
        <v>0</v>
      </c>
      <c r="H42" s="40"/>
    </row>
    <row r="43" spans="1:9" x14ac:dyDescent="0.2">
      <c r="A43" s="8" t="s">
        <v>77</v>
      </c>
      <c r="B43" s="23" t="s">
        <v>127</v>
      </c>
      <c r="C43" s="46"/>
      <c r="D43" s="46"/>
      <c r="E43" s="46"/>
      <c r="F43" s="46"/>
      <c r="G43" s="46">
        <f t="shared" si="0"/>
        <v>0</v>
      </c>
      <c r="H43" s="40"/>
    </row>
    <row r="44" spans="1:9" x14ac:dyDescent="0.2">
      <c r="A44" s="35" t="s">
        <v>76</v>
      </c>
      <c r="B44" s="36" t="s">
        <v>128</v>
      </c>
      <c r="C44" s="47"/>
      <c r="D44" s="47"/>
      <c r="E44" s="47"/>
      <c r="F44" s="47"/>
      <c r="G44" s="47">
        <f t="shared" si="0"/>
        <v>0</v>
      </c>
      <c r="H44" s="44"/>
    </row>
    <row r="45" spans="1:9" x14ac:dyDescent="0.2">
      <c r="A45" s="35" t="s">
        <v>75</v>
      </c>
      <c r="B45" s="36" t="s">
        <v>128</v>
      </c>
      <c r="C45" s="47"/>
      <c r="D45" s="47"/>
      <c r="E45" s="47"/>
      <c r="F45" s="47"/>
      <c r="G45" s="47">
        <f t="shared" si="0"/>
        <v>0</v>
      </c>
      <c r="H45" s="44"/>
    </row>
    <row r="46" spans="1:9" x14ac:dyDescent="0.2">
      <c r="A46" s="35" t="s">
        <v>74</v>
      </c>
      <c r="B46" s="36" t="s">
        <v>128</v>
      </c>
      <c r="C46" s="47"/>
      <c r="D46" s="47"/>
      <c r="E46" s="47"/>
      <c r="F46" s="47"/>
      <c r="G46" s="47">
        <f t="shared" si="0"/>
        <v>0</v>
      </c>
      <c r="H46" s="44"/>
    </row>
    <row r="47" spans="1:9" x14ac:dyDescent="0.2">
      <c r="A47" s="35" t="s">
        <v>73</v>
      </c>
      <c r="B47" s="36" t="s">
        <v>154</v>
      </c>
      <c r="C47" s="47">
        <v>12.99</v>
      </c>
      <c r="D47" s="47"/>
      <c r="E47" s="48">
        <f>7.5+13.36+32</f>
        <v>52.86</v>
      </c>
      <c r="F47" s="47"/>
      <c r="G47" s="47">
        <f t="shared" si="0"/>
        <v>52.86</v>
      </c>
      <c r="H47" s="44">
        <f>G47*H5</f>
        <v>40.242317999999997</v>
      </c>
    </row>
    <row r="48" spans="1:9" x14ac:dyDescent="0.2">
      <c r="A48" s="35" t="s">
        <v>87</v>
      </c>
      <c r="B48" s="36" t="s">
        <v>164</v>
      </c>
      <c r="C48" s="47"/>
      <c r="D48" s="47"/>
      <c r="E48" s="48">
        <f>10.25+8.75+13.2+7.5+86</f>
        <v>125.7</v>
      </c>
      <c r="F48" s="47"/>
      <c r="G48" s="47">
        <f>(E48-C48)*1.5</f>
        <v>188.55</v>
      </c>
      <c r="H48" s="44">
        <f>G48*H5</f>
        <v>143.543115</v>
      </c>
      <c r="I48" t="s">
        <v>175</v>
      </c>
    </row>
    <row r="49" spans="1:9" x14ac:dyDescent="0.2">
      <c r="A49" s="35" t="s">
        <v>117</v>
      </c>
      <c r="B49" s="36" t="s">
        <v>152</v>
      </c>
      <c r="C49" s="47"/>
      <c r="D49" s="47"/>
      <c r="E49" s="48">
        <v>302.58999999999997</v>
      </c>
      <c r="F49" s="47"/>
      <c r="G49" s="47">
        <f t="shared" si="0"/>
        <v>302.58999999999997</v>
      </c>
      <c r="H49" s="44">
        <f>302.59</f>
        <v>302.58999999999997</v>
      </c>
    </row>
    <row r="50" spans="1:9" x14ac:dyDescent="0.2">
      <c r="A50" s="37" t="s">
        <v>158</v>
      </c>
      <c r="B50" s="36" t="s">
        <v>163</v>
      </c>
      <c r="C50" s="47"/>
      <c r="D50" s="47"/>
      <c r="E50" s="47">
        <v>16.399999999999999</v>
      </c>
      <c r="F50" s="47"/>
      <c r="G50" s="47">
        <v>16.399999999999999</v>
      </c>
      <c r="H50" s="44">
        <f>G50</f>
        <v>16.399999999999999</v>
      </c>
    </row>
    <row r="51" spans="1:9" x14ac:dyDescent="0.2">
      <c r="A51" s="37" t="s">
        <v>162</v>
      </c>
      <c r="B51" s="36" t="s">
        <v>127</v>
      </c>
      <c r="C51" s="47"/>
      <c r="D51" s="47"/>
      <c r="E51" s="48">
        <f>35+15</f>
        <v>50</v>
      </c>
      <c r="F51" s="47"/>
      <c r="G51" s="47">
        <v>50</v>
      </c>
      <c r="H51" s="44">
        <f>E51*H5</f>
        <v>38.064999999999998</v>
      </c>
    </row>
    <row r="52" spans="1:9" x14ac:dyDescent="0.2">
      <c r="A52" s="37"/>
      <c r="B52" s="36"/>
      <c r="C52" s="47"/>
      <c r="D52" s="47"/>
      <c r="E52" s="47"/>
      <c r="F52" s="47"/>
      <c r="G52" s="47"/>
      <c r="H52" s="51" t="s">
        <v>187</v>
      </c>
    </row>
    <row r="53" spans="1:9" x14ac:dyDescent="0.2">
      <c r="A53" s="14" t="s">
        <v>0</v>
      </c>
      <c r="B53" s="15"/>
      <c r="C53" s="54"/>
      <c r="D53" s="54"/>
      <c r="E53" s="54"/>
      <c r="F53" s="54"/>
      <c r="G53" s="54"/>
      <c r="H53" s="55"/>
    </row>
    <row r="54" spans="1:9" x14ac:dyDescent="0.2">
      <c r="A54" s="7" t="s">
        <v>3</v>
      </c>
      <c r="B54" s="23" t="s">
        <v>128</v>
      </c>
      <c r="C54" s="46"/>
      <c r="D54" s="46"/>
      <c r="E54" s="46"/>
      <c r="F54" s="46"/>
      <c r="G54" s="46">
        <f t="shared" si="0"/>
        <v>0</v>
      </c>
      <c r="H54" s="40"/>
    </row>
    <row r="55" spans="1:9" x14ac:dyDescent="0.2">
      <c r="A55" s="11" t="s">
        <v>41</v>
      </c>
      <c r="B55" s="49" t="s">
        <v>131</v>
      </c>
      <c r="C55" s="47"/>
      <c r="D55" s="47"/>
      <c r="E55" s="47">
        <f>96+114+((9.99+22.2)*H5)</f>
        <v>234.506247</v>
      </c>
      <c r="F55" s="47"/>
      <c r="G55" s="47">
        <f t="shared" si="0"/>
        <v>234.506247</v>
      </c>
      <c r="H55" s="44">
        <f>G55</f>
        <v>234.506247</v>
      </c>
      <c r="I55" s="28" t="s">
        <v>206</v>
      </c>
    </row>
    <row r="56" spans="1:9" x14ac:dyDescent="0.2">
      <c r="A56" s="7" t="s">
        <v>15</v>
      </c>
      <c r="B56" s="23" t="s">
        <v>165</v>
      </c>
      <c r="C56" s="46"/>
      <c r="D56" s="46"/>
      <c r="E56" s="46">
        <f>125+125</f>
        <v>250</v>
      </c>
      <c r="F56" s="46"/>
      <c r="G56" s="46">
        <f t="shared" si="0"/>
        <v>250</v>
      </c>
      <c r="H56" s="40">
        <f>G56</f>
        <v>250</v>
      </c>
    </row>
    <row r="57" spans="1:9" x14ac:dyDescent="0.2">
      <c r="A57" s="7" t="s">
        <v>16</v>
      </c>
      <c r="B57" s="23" t="s">
        <v>127</v>
      </c>
      <c r="C57" s="46"/>
      <c r="D57" s="46"/>
      <c r="E57" s="46"/>
      <c r="F57" s="46"/>
      <c r="G57" s="46">
        <f t="shared" si="0"/>
        <v>0</v>
      </c>
      <c r="H57" s="40"/>
    </row>
    <row r="58" spans="1:9" x14ac:dyDescent="0.2">
      <c r="A58" s="11" t="s">
        <v>17</v>
      </c>
      <c r="B58" s="36" t="s">
        <v>127</v>
      </c>
      <c r="C58" s="47"/>
      <c r="D58" s="47"/>
      <c r="E58" s="48"/>
      <c r="F58" s="47"/>
      <c r="G58" s="47">
        <v>0</v>
      </c>
      <c r="H58" s="44"/>
      <c r="I58" s="28"/>
    </row>
    <row r="59" spans="1:9" x14ac:dyDescent="0.2">
      <c r="A59" s="7" t="s">
        <v>18</v>
      </c>
      <c r="B59" s="23" t="s">
        <v>127</v>
      </c>
      <c r="C59" s="46"/>
      <c r="D59" s="46"/>
      <c r="E59" s="46"/>
      <c r="F59" s="46"/>
      <c r="G59" s="46">
        <f t="shared" si="0"/>
        <v>0</v>
      </c>
      <c r="H59" s="40"/>
    </row>
    <row r="60" spans="1:9" x14ac:dyDescent="0.2">
      <c r="A60" s="7" t="s">
        <v>9</v>
      </c>
      <c r="B60" s="23" t="s">
        <v>127</v>
      </c>
      <c r="C60" s="46"/>
      <c r="D60" s="46"/>
      <c r="E60" s="46"/>
      <c r="F60" s="46"/>
      <c r="G60" s="46">
        <f t="shared" si="0"/>
        <v>0</v>
      </c>
      <c r="H60" s="40"/>
    </row>
    <row r="61" spans="1:9" x14ac:dyDescent="0.2">
      <c r="A61" s="7" t="s">
        <v>42</v>
      </c>
      <c r="B61" s="23" t="s">
        <v>127</v>
      </c>
      <c r="C61" s="46"/>
      <c r="D61" s="46"/>
      <c r="E61" s="46"/>
      <c r="F61" s="46"/>
      <c r="G61" s="46">
        <f t="shared" si="0"/>
        <v>0</v>
      </c>
      <c r="H61" s="40"/>
    </row>
    <row r="62" spans="1:9" x14ac:dyDescent="0.2">
      <c r="A62" s="7" t="s">
        <v>87</v>
      </c>
      <c r="B62" s="23" t="s">
        <v>127</v>
      </c>
      <c r="C62" s="46"/>
      <c r="D62" s="46"/>
      <c r="E62" s="46"/>
      <c r="F62" s="46"/>
      <c r="G62" s="46">
        <f t="shared" si="0"/>
        <v>0</v>
      </c>
      <c r="H62" s="40"/>
    </row>
    <row r="63" spans="1:9" x14ac:dyDescent="0.2">
      <c r="A63" s="7" t="s">
        <v>117</v>
      </c>
      <c r="B63" s="23" t="s">
        <v>127</v>
      </c>
      <c r="C63" s="46"/>
      <c r="D63" s="46"/>
      <c r="E63" s="46"/>
      <c r="F63" s="46"/>
      <c r="G63" s="46">
        <f t="shared" si="0"/>
        <v>0</v>
      </c>
      <c r="H63" s="40"/>
    </row>
    <row r="64" spans="1:9" x14ac:dyDescent="0.2">
      <c r="A64" s="7"/>
      <c r="B64" s="5"/>
      <c r="C64" s="46"/>
      <c r="D64" s="46"/>
      <c r="E64" s="46"/>
      <c r="F64" s="46"/>
      <c r="G64" s="46"/>
      <c r="H64" s="40"/>
    </row>
    <row r="65" spans="1:10" x14ac:dyDescent="0.2">
      <c r="A65" s="14" t="s">
        <v>1</v>
      </c>
      <c r="B65" s="15"/>
      <c r="C65" s="54"/>
      <c r="D65" s="54"/>
      <c r="E65" s="54"/>
      <c r="F65" s="54"/>
      <c r="G65" s="54"/>
      <c r="H65" s="55"/>
    </row>
    <row r="66" spans="1:10" x14ac:dyDescent="0.2">
      <c r="A66" s="8" t="s">
        <v>19</v>
      </c>
      <c r="B66" s="23" t="s">
        <v>128</v>
      </c>
      <c r="C66" s="46"/>
      <c r="D66" s="46"/>
      <c r="E66" s="46"/>
      <c r="F66" s="46"/>
      <c r="G66" s="46">
        <f t="shared" si="0"/>
        <v>0</v>
      </c>
      <c r="H66" s="40"/>
    </row>
    <row r="67" spans="1:10" x14ac:dyDescent="0.2">
      <c r="A67" s="8" t="s">
        <v>20</v>
      </c>
      <c r="B67" s="23" t="s">
        <v>128</v>
      </c>
      <c r="C67" s="46"/>
      <c r="D67" s="46"/>
      <c r="E67" s="46"/>
      <c r="F67" s="46"/>
      <c r="G67" s="46">
        <f t="shared" si="0"/>
        <v>0</v>
      </c>
      <c r="H67" s="40"/>
    </row>
    <row r="68" spans="1:10" x14ac:dyDescent="0.2">
      <c r="A68" s="8" t="s">
        <v>21</v>
      </c>
      <c r="B68" s="23" t="s">
        <v>128</v>
      </c>
      <c r="C68" s="46"/>
      <c r="D68" s="46"/>
      <c r="E68" s="46"/>
      <c r="F68" s="46"/>
      <c r="G68" s="46">
        <f t="shared" si="0"/>
        <v>0</v>
      </c>
      <c r="H68" s="40"/>
    </row>
    <row r="69" spans="1:10" x14ac:dyDescent="0.2">
      <c r="A69" s="8" t="s">
        <v>22</v>
      </c>
      <c r="B69" s="23" t="s">
        <v>128</v>
      </c>
      <c r="C69" s="46"/>
      <c r="D69" s="46"/>
      <c r="E69" s="46"/>
      <c r="F69" s="46"/>
      <c r="G69" s="46">
        <f t="shared" si="0"/>
        <v>0</v>
      </c>
      <c r="H69" s="40"/>
    </row>
    <row r="70" spans="1:10" x14ac:dyDescent="0.2">
      <c r="A70" s="8" t="s">
        <v>83</v>
      </c>
      <c r="B70" s="23" t="s">
        <v>128</v>
      </c>
      <c r="C70" s="46"/>
      <c r="D70" s="46"/>
      <c r="E70" s="46"/>
      <c r="F70" s="46"/>
      <c r="G70" s="46">
        <f t="shared" ref="G70:G133" si="1">MAX(C70:F70)</f>
        <v>0</v>
      </c>
      <c r="H70" s="40"/>
    </row>
    <row r="71" spans="1:10" x14ac:dyDescent="0.2">
      <c r="A71" s="8" t="s">
        <v>87</v>
      </c>
      <c r="B71" s="23" t="s">
        <v>127</v>
      </c>
      <c r="C71" s="46"/>
      <c r="D71" s="46"/>
      <c r="E71" s="46"/>
      <c r="F71" s="46"/>
      <c r="G71" s="46">
        <f t="shared" si="1"/>
        <v>0</v>
      </c>
      <c r="H71" s="40"/>
    </row>
    <row r="72" spans="1:10" x14ac:dyDescent="0.2">
      <c r="A72" s="8" t="s">
        <v>117</v>
      </c>
      <c r="B72" s="23"/>
      <c r="C72" s="46"/>
      <c r="D72" s="46"/>
      <c r="E72" s="46"/>
      <c r="F72" s="46"/>
      <c r="G72" s="46">
        <f t="shared" si="1"/>
        <v>0</v>
      </c>
      <c r="H72" s="40"/>
    </row>
    <row r="73" spans="1:10" x14ac:dyDescent="0.2">
      <c r="A73" s="7"/>
      <c r="B73" s="5"/>
      <c r="C73" s="46"/>
      <c r="D73" s="46"/>
      <c r="E73" s="46"/>
      <c r="F73" s="46"/>
      <c r="G73" s="46"/>
      <c r="H73" s="40"/>
    </row>
    <row r="74" spans="1:10" x14ac:dyDescent="0.2">
      <c r="A74" s="14" t="s">
        <v>2</v>
      </c>
      <c r="B74" s="15"/>
      <c r="C74" s="54"/>
      <c r="D74" s="54"/>
      <c r="E74" s="54"/>
      <c r="F74" s="54"/>
      <c r="G74" s="54"/>
      <c r="H74" s="55"/>
    </row>
    <row r="75" spans="1:10" x14ac:dyDescent="0.2">
      <c r="A75" s="11" t="s">
        <v>23</v>
      </c>
      <c r="B75" s="36" t="s">
        <v>132</v>
      </c>
      <c r="C75" s="48">
        <f>49.99*2+64.99</f>
        <v>164.97</v>
      </c>
      <c r="D75" s="47"/>
      <c r="E75" s="47">
        <v>294.99</v>
      </c>
      <c r="F75" s="47"/>
      <c r="G75" s="47">
        <f>E75-C75</f>
        <v>130.02000000000001</v>
      </c>
      <c r="H75" s="44">
        <f>G75*H5</f>
        <v>98.984226000000007</v>
      </c>
      <c r="I75" t="s">
        <v>177</v>
      </c>
      <c r="J75" s="45"/>
    </row>
    <row r="76" spans="1:10" x14ac:dyDescent="0.2">
      <c r="A76" s="8" t="s">
        <v>20</v>
      </c>
      <c r="B76" s="23" t="s">
        <v>128</v>
      </c>
      <c r="C76" s="46"/>
      <c r="D76" s="46"/>
      <c r="E76" s="46"/>
      <c r="F76" s="46"/>
      <c r="G76" s="46">
        <f t="shared" si="1"/>
        <v>0</v>
      </c>
      <c r="H76" s="40"/>
      <c r="I76" t="s">
        <v>178</v>
      </c>
    </row>
    <row r="77" spans="1:10" x14ac:dyDescent="0.2">
      <c r="A77" s="7" t="s">
        <v>21</v>
      </c>
      <c r="B77" s="23" t="s">
        <v>128</v>
      </c>
      <c r="C77" s="46"/>
      <c r="D77" s="46"/>
      <c r="E77" s="46"/>
      <c r="F77" s="46"/>
      <c r="G77" s="46">
        <f t="shared" si="1"/>
        <v>0</v>
      </c>
      <c r="H77" s="40"/>
    </row>
    <row r="78" spans="1:10" x14ac:dyDescent="0.2">
      <c r="A78" s="7" t="s">
        <v>24</v>
      </c>
      <c r="B78" s="23" t="s">
        <v>128</v>
      </c>
      <c r="C78" s="46"/>
      <c r="D78" s="46"/>
      <c r="E78" s="46"/>
      <c r="F78" s="46"/>
      <c r="G78" s="46">
        <f t="shared" si="1"/>
        <v>0</v>
      </c>
      <c r="H78" s="40"/>
    </row>
    <row r="79" spans="1:10" x14ac:dyDescent="0.2">
      <c r="A79" s="7" t="s">
        <v>25</v>
      </c>
      <c r="B79" s="23" t="s">
        <v>128</v>
      </c>
      <c r="C79" s="46"/>
      <c r="D79" s="46"/>
      <c r="E79" s="46"/>
      <c r="F79" s="46"/>
      <c r="G79" s="46">
        <f t="shared" si="1"/>
        <v>0</v>
      </c>
      <c r="H79" s="40"/>
    </row>
    <row r="80" spans="1:10" x14ac:dyDescent="0.2">
      <c r="A80" s="7" t="s">
        <v>87</v>
      </c>
      <c r="B80" s="23" t="s">
        <v>127</v>
      </c>
      <c r="C80" s="46"/>
      <c r="D80" s="46"/>
      <c r="E80" s="46"/>
      <c r="F80" s="46"/>
      <c r="G80" s="46">
        <f t="shared" si="1"/>
        <v>0</v>
      </c>
      <c r="H80" s="40"/>
    </row>
    <row r="81" spans="1:9" x14ac:dyDescent="0.2">
      <c r="A81" s="7" t="s">
        <v>117</v>
      </c>
      <c r="B81" s="23"/>
      <c r="C81" s="46"/>
      <c r="D81" s="46"/>
      <c r="E81" s="46"/>
      <c r="F81" s="46"/>
      <c r="G81" s="46">
        <f t="shared" si="1"/>
        <v>0</v>
      </c>
      <c r="H81" s="40"/>
    </row>
    <row r="82" spans="1:9" x14ac:dyDescent="0.2">
      <c r="A82" s="7"/>
      <c r="B82" s="5"/>
      <c r="C82" s="46"/>
      <c r="D82" s="46"/>
      <c r="E82" s="46"/>
      <c r="F82" s="46"/>
      <c r="G82" s="46"/>
      <c r="H82" s="40"/>
    </row>
    <row r="83" spans="1:9" x14ac:dyDescent="0.2">
      <c r="A83" s="14" t="s">
        <v>4</v>
      </c>
      <c r="B83" s="15"/>
      <c r="C83" s="54"/>
      <c r="D83" s="54"/>
      <c r="E83" s="54"/>
      <c r="F83" s="54"/>
      <c r="G83" s="54"/>
      <c r="H83" s="55"/>
    </row>
    <row r="84" spans="1:9" x14ac:dyDescent="0.2">
      <c r="A84" s="11" t="s">
        <v>5</v>
      </c>
      <c r="B84" s="36" t="s">
        <v>153</v>
      </c>
      <c r="C84" s="47">
        <v>1129</v>
      </c>
      <c r="D84" s="47"/>
      <c r="E84" s="48">
        <v>350</v>
      </c>
      <c r="F84" s="47"/>
      <c r="G84" s="47"/>
      <c r="H84" s="44"/>
      <c r="I84" s="28" t="s">
        <v>207</v>
      </c>
    </row>
    <row r="85" spans="1:9" x14ac:dyDescent="0.2">
      <c r="A85" s="7" t="s">
        <v>6</v>
      </c>
      <c r="B85" s="23" t="s">
        <v>127</v>
      </c>
      <c r="C85" s="46"/>
      <c r="D85" s="46"/>
      <c r="E85" s="46"/>
      <c r="F85" s="46"/>
      <c r="G85" s="46">
        <f t="shared" si="1"/>
        <v>0</v>
      </c>
      <c r="H85" s="40"/>
    </row>
    <row r="86" spans="1:9" x14ac:dyDescent="0.2">
      <c r="A86" s="7" t="s">
        <v>69</v>
      </c>
      <c r="B86" s="23" t="s">
        <v>128</v>
      </c>
      <c r="C86" s="46"/>
      <c r="D86" s="46"/>
      <c r="E86" s="46"/>
      <c r="F86" s="46"/>
      <c r="G86" s="46">
        <f t="shared" si="1"/>
        <v>0</v>
      </c>
      <c r="H86" s="40"/>
    </row>
    <row r="87" spans="1:9" x14ac:dyDescent="0.2">
      <c r="A87" s="7" t="s">
        <v>10</v>
      </c>
      <c r="B87" s="23" t="s">
        <v>128</v>
      </c>
      <c r="C87" s="46"/>
      <c r="D87" s="46"/>
      <c r="E87" s="46"/>
      <c r="F87" s="46"/>
      <c r="G87" s="46">
        <f t="shared" si="1"/>
        <v>0</v>
      </c>
      <c r="H87" s="40"/>
    </row>
    <row r="88" spans="1:9" x14ac:dyDescent="0.2">
      <c r="A88" s="7" t="s">
        <v>11</v>
      </c>
      <c r="B88" s="23" t="s">
        <v>128</v>
      </c>
      <c r="C88" s="46"/>
      <c r="D88" s="46"/>
      <c r="E88" s="46"/>
      <c r="F88" s="46"/>
      <c r="G88" s="46">
        <f t="shared" si="1"/>
        <v>0</v>
      </c>
      <c r="H88" s="40"/>
    </row>
    <row r="89" spans="1:9" x14ac:dyDescent="0.2">
      <c r="A89" s="7" t="s">
        <v>12</v>
      </c>
      <c r="B89" s="23" t="s">
        <v>128</v>
      </c>
      <c r="C89" s="46"/>
      <c r="D89" s="46"/>
      <c r="E89" s="46"/>
      <c r="F89" s="46"/>
      <c r="G89" s="46">
        <f t="shared" si="1"/>
        <v>0</v>
      </c>
      <c r="H89" s="40"/>
    </row>
    <row r="90" spans="1:9" x14ac:dyDescent="0.2">
      <c r="A90" s="7" t="s">
        <v>13</v>
      </c>
      <c r="B90" s="23" t="s">
        <v>128</v>
      </c>
      <c r="C90" s="46"/>
      <c r="D90" s="46"/>
      <c r="E90" s="46"/>
      <c r="F90" s="46"/>
      <c r="G90" s="46">
        <f t="shared" si="1"/>
        <v>0</v>
      </c>
      <c r="H90" s="40"/>
    </row>
    <row r="91" spans="1:9" x14ac:dyDescent="0.2">
      <c r="A91" s="7" t="s">
        <v>14</v>
      </c>
      <c r="B91" s="23" t="s">
        <v>128</v>
      </c>
      <c r="C91" s="46"/>
      <c r="D91" s="46"/>
      <c r="E91" s="46"/>
      <c r="F91" s="46"/>
      <c r="G91" s="46">
        <f t="shared" si="1"/>
        <v>0</v>
      </c>
      <c r="H91" s="40"/>
    </row>
    <row r="92" spans="1:9" x14ac:dyDescent="0.2">
      <c r="A92" s="11" t="s">
        <v>85</v>
      </c>
      <c r="B92" s="36" t="s">
        <v>128</v>
      </c>
      <c r="C92" s="47"/>
      <c r="D92" s="47"/>
      <c r="E92" s="47"/>
      <c r="F92" s="47"/>
      <c r="G92" s="47">
        <f t="shared" si="1"/>
        <v>0</v>
      </c>
      <c r="H92" s="44"/>
    </row>
    <row r="93" spans="1:9" x14ac:dyDescent="0.2">
      <c r="A93" s="9" t="s">
        <v>84</v>
      </c>
      <c r="B93" s="23" t="s">
        <v>127</v>
      </c>
      <c r="C93" s="46"/>
      <c r="D93" s="46"/>
      <c r="E93" s="46"/>
      <c r="F93" s="46"/>
      <c r="G93" s="46">
        <f t="shared" si="1"/>
        <v>0</v>
      </c>
      <c r="H93" s="40"/>
    </row>
    <row r="94" spans="1:9" x14ac:dyDescent="0.2">
      <c r="A94" s="7" t="s">
        <v>87</v>
      </c>
      <c r="B94" s="23" t="s">
        <v>196</v>
      </c>
      <c r="C94" s="46">
        <v>399.99</v>
      </c>
      <c r="D94" s="46"/>
      <c r="E94" s="46">
        <f>17*2+14*3+0.79+6.47</f>
        <v>83.26</v>
      </c>
      <c r="F94" s="46">
        <f>C94*1.5</f>
        <v>599.98500000000001</v>
      </c>
      <c r="G94" s="46">
        <f>F94-C94</f>
        <v>199.995</v>
      </c>
      <c r="H94" s="40">
        <f>G94*H5</f>
        <v>152.25619349999999</v>
      </c>
      <c r="I94" s="28" t="s">
        <v>149</v>
      </c>
    </row>
    <row r="95" spans="1:9" x14ac:dyDescent="0.2">
      <c r="A95" s="7" t="s">
        <v>117</v>
      </c>
      <c r="B95" s="5"/>
      <c r="C95" s="46"/>
      <c r="D95" s="46"/>
      <c r="E95" s="46"/>
      <c r="F95" s="46"/>
      <c r="G95" s="46">
        <f t="shared" si="1"/>
        <v>0</v>
      </c>
      <c r="H95" s="40"/>
    </row>
    <row r="96" spans="1:9" x14ac:dyDescent="0.2">
      <c r="A96" s="7"/>
      <c r="B96" s="5"/>
      <c r="C96" s="46"/>
      <c r="D96" s="46"/>
      <c r="E96" s="46"/>
      <c r="F96" s="46"/>
      <c r="G96" s="46"/>
      <c r="H96" s="40"/>
    </row>
    <row r="97" spans="1:9" x14ac:dyDescent="0.2">
      <c r="A97" s="14" t="s">
        <v>8</v>
      </c>
      <c r="B97" s="15"/>
      <c r="C97" s="54"/>
      <c r="D97" s="54"/>
      <c r="E97" s="54"/>
      <c r="F97" s="54"/>
      <c r="G97" s="54"/>
      <c r="H97" s="55"/>
    </row>
    <row r="98" spans="1:9" x14ac:dyDescent="0.2">
      <c r="A98" s="7" t="s">
        <v>27</v>
      </c>
      <c r="B98" s="23" t="s">
        <v>128</v>
      </c>
      <c r="C98" s="46"/>
      <c r="D98" s="46"/>
      <c r="E98" s="46"/>
      <c r="F98" s="46"/>
      <c r="G98" s="46">
        <f t="shared" si="1"/>
        <v>0</v>
      </c>
      <c r="H98" s="40"/>
    </row>
    <row r="99" spans="1:9" x14ac:dyDescent="0.2">
      <c r="A99" s="7" t="s">
        <v>86</v>
      </c>
      <c r="B99" s="23" t="s">
        <v>128</v>
      </c>
      <c r="C99" s="46"/>
      <c r="D99" s="46"/>
      <c r="E99" s="46"/>
      <c r="F99" s="46"/>
      <c r="G99" s="46">
        <f t="shared" si="1"/>
        <v>0</v>
      </c>
      <c r="H99" s="40"/>
    </row>
    <row r="100" spans="1:9" x14ac:dyDescent="0.2">
      <c r="A100" s="7" t="s">
        <v>43</v>
      </c>
      <c r="B100" s="23" t="s">
        <v>127</v>
      </c>
      <c r="C100" s="46"/>
      <c r="D100" s="46"/>
      <c r="E100" s="46"/>
      <c r="F100" s="46"/>
      <c r="G100" s="46">
        <f t="shared" si="1"/>
        <v>0</v>
      </c>
      <c r="H100" s="40"/>
    </row>
    <row r="101" spans="1:9" x14ac:dyDescent="0.2">
      <c r="A101" s="7" t="s">
        <v>44</v>
      </c>
      <c r="B101" s="23" t="s">
        <v>128</v>
      </c>
      <c r="C101" s="46"/>
      <c r="D101" s="46"/>
      <c r="E101" s="46"/>
      <c r="F101" s="46"/>
      <c r="G101" s="46">
        <f t="shared" si="1"/>
        <v>0</v>
      </c>
      <c r="H101" s="40"/>
    </row>
    <row r="102" spans="1:9" x14ac:dyDescent="0.2">
      <c r="A102" s="7" t="s">
        <v>45</v>
      </c>
      <c r="B102" s="23" t="s">
        <v>128</v>
      </c>
      <c r="C102" s="46"/>
      <c r="D102" s="46"/>
      <c r="E102" s="46"/>
      <c r="F102" s="46"/>
      <c r="G102" s="46">
        <f t="shared" si="1"/>
        <v>0</v>
      </c>
      <c r="H102" s="40"/>
    </row>
    <row r="103" spans="1:9" x14ac:dyDescent="0.2">
      <c r="A103" s="7" t="s">
        <v>87</v>
      </c>
      <c r="B103" s="23" t="s">
        <v>127</v>
      </c>
      <c r="C103" s="46"/>
      <c r="D103" s="46"/>
      <c r="E103" s="46"/>
      <c r="F103" s="46"/>
      <c r="G103" s="46">
        <f t="shared" si="1"/>
        <v>0</v>
      </c>
      <c r="H103" s="40"/>
    </row>
    <row r="104" spans="1:9" x14ac:dyDescent="0.2">
      <c r="A104" s="7" t="s">
        <v>117</v>
      </c>
      <c r="B104" s="23" t="s">
        <v>127</v>
      </c>
      <c r="C104" s="46"/>
      <c r="D104" s="46"/>
      <c r="E104" s="46"/>
      <c r="F104" s="46"/>
      <c r="G104" s="46">
        <f t="shared" si="1"/>
        <v>0</v>
      </c>
      <c r="H104" s="40"/>
    </row>
    <row r="105" spans="1:9" x14ac:dyDescent="0.2">
      <c r="A105" s="7"/>
      <c r="B105" s="5"/>
      <c r="C105" s="46"/>
      <c r="D105" s="46"/>
      <c r="E105" s="46"/>
      <c r="F105" s="46"/>
      <c r="G105" s="46"/>
      <c r="H105" s="40"/>
    </row>
    <row r="106" spans="1:9" x14ac:dyDescent="0.2">
      <c r="A106" s="14" t="s">
        <v>26</v>
      </c>
      <c r="B106" s="15"/>
      <c r="C106" s="54"/>
      <c r="D106" s="54"/>
      <c r="E106" s="54"/>
      <c r="F106" s="54"/>
      <c r="G106" s="54"/>
      <c r="H106" s="55"/>
    </row>
    <row r="107" spans="1:9" x14ac:dyDescent="0.2">
      <c r="A107" s="11" t="s">
        <v>33</v>
      </c>
      <c r="B107" s="36" t="s">
        <v>128</v>
      </c>
      <c r="C107" s="47"/>
      <c r="D107" s="47"/>
      <c r="E107" s="47"/>
      <c r="F107" s="47"/>
      <c r="G107" s="47">
        <f t="shared" si="1"/>
        <v>0</v>
      </c>
      <c r="H107" s="44"/>
    </row>
    <row r="108" spans="1:9" x14ac:dyDescent="0.2">
      <c r="A108" s="11" t="s">
        <v>34</v>
      </c>
      <c r="B108" s="36" t="s">
        <v>127</v>
      </c>
      <c r="C108" s="47"/>
      <c r="D108" s="47"/>
      <c r="E108" s="47"/>
      <c r="F108" s="47"/>
      <c r="G108" s="47">
        <f t="shared" si="1"/>
        <v>0</v>
      </c>
      <c r="H108" s="44"/>
    </row>
    <row r="109" spans="1:9" x14ac:dyDescent="0.2">
      <c r="A109" s="7" t="s">
        <v>35</v>
      </c>
      <c r="B109" s="23" t="s">
        <v>127</v>
      </c>
      <c r="C109" s="46"/>
      <c r="D109" s="46"/>
      <c r="E109" s="46"/>
      <c r="F109" s="46"/>
      <c r="G109" s="46">
        <f t="shared" si="1"/>
        <v>0</v>
      </c>
      <c r="H109" s="40"/>
    </row>
    <row r="110" spans="1:9" x14ac:dyDescent="0.2">
      <c r="A110" s="7" t="s">
        <v>70</v>
      </c>
      <c r="B110" s="23" t="s">
        <v>128</v>
      </c>
      <c r="C110" s="46"/>
      <c r="D110" s="46"/>
      <c r="E110" s="46"/>
      <c r="F110" s="46"/>
      <c r="G110" s="46">
        <f t="shared" si="1"/>
        <v>0</v>
      </c>
      <c r="H110" s="40"/>
    </row>
    <row r="111" spans="1:9" x14ac:dyDescent="0.2">
      <c r="A111" s="7" t="s">
        <v>117</v>
      </c>
      <c r="B111" s="23" t="s">
        <v>127</v>
      </c>
      <c r="C111" s="46"/>
      <c r="D111" s="46"/>
      <c r="E111" s="46"/>
      <c r="F111" s="46"/>
      <c r="G111" s="46">
        <f t="shared" si="1"/>
        <v>0</v>
      </c>
      <c r="H111" s="40"/>
    </row>
    <row r="112" spans="1:9" x14ac:dyDescent="0.2">
      <c r="A112" s="37" t="s">
        <v>133</v>
      </c>
      <c r="B112" s="36" t="s">
        <v>128</v>
      </c>
      <c r="C112" s="47"/>
      <c r="D112" s="47"/>
      <c r="E112" s="47"/>
      <c r="F112" s="47"/>
      <c r="G112" s="47"/>
      <c r="H112" s="44"/>
      <c r="I112" s="28"/>
    </row>
    <row r="113" spans="1:8" x14ac:dyDescent="0.2">
      <c r="A113" s="14" t="s">
        <v>29</v>
      </c>
      <c r="B113" s="15"/>
      <c r="C113" s="54"/>
      <c r="D113" s="54"/>
      <c r="E113" s="54"/>
      <c r="F113" s="54"/>
      <c r="G113" s="54"/>
      <c r="H113" s="55"/>
    </row>
    <row r="114" spans="1:8" x14ac:dyDescent="0.2">
      <c r="A114" s="7" t="s">
        <v>89</v>
      </c>
      <c r="B114" s="23" t="s">
        <v>127</v>
      </c>
      <c r="C114" s="46"/>
      <c r="D114" s="46"/>
      <c r="E114" s="46"/>
      <c r="F114" s="46"/>
      <c r="G114" s="46">
        <f t="shared" si="1"/>
        <v>0</v>
      </c>
      <c r="H114" s="40"/>
    </row>
    <row r="115" spans="1:8" x14ac:dyDescent="0.2">
      <c r="A115" s="7" t="s">
        <v>90</v>
      </c>
      <c r="B115" s="23" t="s">
        <v>127</v>
      </c>
      <c r="C115" s="46"/>
      <c r="D115" s="46"/>
      <c r="E115" s="46"/>
      <c r="F115" s="46"/>
      <c r="G115" s="46">
        <f t="shared" si="1"/>
        <v>0</v>
      </c>
      <c r="H115" s="40"/>
    </row>
    <row r="116" spans="1:8" x14ac:dyDescent="0.2">
      <c r="A116" s="7" t="s">
        <v>30</v>
      </c>
      <c r="B116" s="23" t="s">
        <v>128</v>
      </c>
      <c r="C116" s="46"/>
      <c r="D116" s="46"/>
      <c r="E116" s="46"/>
      <c r="F116" s="46"/>
      <c r="G116" s="46">
        <f t="shared" si="1"/>
        <v>0</v>
      </c>
      <c r="H116" s="40"/>
    </row>
    <row r="117" spans="1:8" x14ac:dyDescent="0.2">
      <c r="A117" s="7" t="s">
        <v>31</v>
      </c>
      <c r="B117" s="23" t="s">
        <v>128</v>
      </c>
      <c r="C117" s="46"/>
      <c r="D117" s="46"/>
      <c r="E117" s="46"/>
      <c r="F117" s="46"/>
      <c r="G117" s="46">
        <f t="shared" si="1"/>
        <v>0</v>
      </c>
      <c r="H117" s="40"/>
    </row>
    <row r="118" spans="1:8" x14ac:dyDescent="0.2">
      <c r="A118" s="7" t="s">
        <v>32</v>
      </c>
      <c r="B118" s="23" t="s">
        <v>128</v>
      </c>
      <c r="C118" s="46"/>
      <c r="D118" s="46"/>
      <c r="E118" s="46"/>
      <c r="F118" s="46"/>
      <c r="G118" s="46">
        <f t="shared" si="1"/>
        <v>0</v>
      </c>
      <c r="H118" s="40"/>
    </row>
    <row r="119" spans="1:8" x14ac:dyDescent="0.2">
      <c r="A119" s="7" t="s">
        <v>91</v>
      </c>
      <c r="B119" s="23" t="s">
        <v>128</v>
      </c>
      <c r="C119" s="46"/>
      <c r="D119" s="46"/>
      <c r="E119" s="46"/>
      <c r="F119" s="46"/>
      <c r="G119" s="46">
        <f t="shared" si="1"/>
        <v>0</v>
      </c>
      <c r="H119" s="40"/>
    </row>
    <row r="120" spans="1:8" x14ac:dyDescent="0.2">
      <c r="A120" s="7" t="s">
        <v>46</v>
      </c>
      <c r="B120" s="23" t="s">
        <v>128</v>
      </c>
      <c r="C120" s="46"/>
      <c r="D120" s="46"/>
      <c r="E120" s="46"/>
      <c r="F120" s="46"/>
      <c r="G120" s="46">
        <f t="shared" si="1"/>
        <v>0</v>
      </c>
      <c r="H120" s="40"/>
    </row>
    <row r="121" spans="1:8" x14ac:dyDescent="0.2">
      <c r="A121" s="11" t="s">
        <v>48</v>
      </c>
      <c r="B121" s="36" t="s">
        <v>128</v>
      </c>
      <c r="C121" s="47"/>
      <c r="D121" s="47"/>
      <c r="E121" s="47"/>
      <c r="F121" s="47"/>
      <c r="G121" s="47">
        <f t="shared" si="1"/>
        <v>0</v>
      </c>
      <c r="H121" s="44"/>
    </row>
    <row r="122" spans="1:8" x14ac:dyDescent="0.2">
      <c r="A122" s="7" t="s">
        <v>71</v>
      </c>
      <c r="B122" s="23" t="s">
        <v>128</v>
      </c>
      <c r="C122" s="46"/>
      <c r="D122" s="46"/>
      <c r="E122" s="46"/>
      <c r="F122" s="46"/>
      <c r="G122" s="46">
        <f t="shared" si="1"/>
        <v>0</v>
      </c>
      <c r="H122" s="40"/>
    </row>
    <row r="123" spans="1:8" x14ac:dyDescent="0.2">
      <c r="A123" s="7" t="s">
        <v>49</v>
      </c>
      <c r="B123" s="23" t="s">
        <v>128</v>
      </c>
      <c r="C123" s="46"/>
      <c r="D123" s="46"/>
      <c r="E123" s="46"/>
      <c r="F123" s="46"/>
      <c r="G123" s="46">
        <f t="shared" si="1"/>
        <v>0</v>
      </c>
      <c r="H123" s="40"/>
    </row>
    <row r="124" spans="1:8" x14ac:dyDescent="0.2">
      <c r="A124" s="7" t="s">
        <v>50</v>
      </c>
      <c r="B124" s="23" t="s">
        <v>128</v>
      </c>
      <c r="C124" s="46"/>
      <c r="D124" s="46"/>
      <c r="E124" s="46"/>
      <c r="F124" s="46"/>
      <c r="G124" s="46">
        <f t="shared" si="1"/>
        <v>0</v>
      </c>
      <c r="H124" s="40"/>
    </row>
    <row r="125" spans="1:8" x14ac:dyDescent="0.2">
      <c r="A125" s="7" t="s">
        <v>51</v>
      </c>
      <c r="B125" s="23" t="s">
        <v>128</v>
      </c>
      <c r="C125" s="46"/>
      <c r="D125" s="46"/>
      <c r="E125" s="46"/>
      <c r="F125" s="46"/>
      <c r="G125" s="46">
        <f t="shared" si="1"/>
        <v>0</v>
      </c>
      <c r="H125" s="40"/>
    </row>
    <row r="126" spans="1:8" x14ac:dyDescent="0.2">
      <c r="A126" s="7" t="s">
        <v>72</v>
      </c>
      <c r="B126" s="23" t="s">
        <v>128</v>
      </c>
      <c r="C126" s="46"/>
      <c r="D126" s="46"/>
      <c r="E126" s="46"/>
      <c r="F126" s="46"/>
      <c r="G126" s="46">
        <f t="shared" si="1"/>
        <v>0</v>
      </c>
      <c r="H126" s="40"/>
    </row>
    <row r="127" spans="1:8" x14ac:dyDescent="0.2">
      <c r="A127" s="7" t="s">
        <v>87</v>
      </c>
      <c r="B127" s="23" t="s">
        <v>127</v>
      </c>
      <c r="C127" s="46"/>
      <c r="D127" s="46"/>
      <c r="E127" s="46"/>
      <c r="F127" s="46"/>
      <c r="G127" s="46">
        <f t="shared" si="1"/>
        <v>0</v>
      </c>
      <c r="H127" s="40"/>
    </row>
    <row r="128" spans="1:8" x14ac:dyDescent="0.2">
      <c r="A128" s="7" t="s">
        <v>117</v>
      </c>
      <c r="B128" s="23" t="s">
        <v>127</v>
      </c>
      <c r="C128" s="46"/>
      <c r="D128" s="46"/>
      <c r="E128" s="46"/>
      <c r="F128" s="46"/>
      <c r="G128" s="46">
        <f t="shared" si="1"/>
        <v>0</v>
      </c>
      <c r="H128" s="40"/>
    </row>
    <row r="129" spans="1:8" x14ac:dyDescent="0.2">
      <c r="A129" s="7"/>
      <c r="B129" s="5"/>
      <c r="C129" s="46"/>
      <c r="D129" s="46"/>
      <c r="E129" s="46"/>
      <c r="F129" s="46"/>
      <c r="G129" s="46"/>
      <c r="H129" s="40"/>
    </row>
    <row r="130" spans="1:8" x14ac:dyDescent="0.2">
      <c r="A130" s="14" t="s">
        <v>53</v>
      </c>
      <c r="B130" s="15"/>
      <c r="C130" s="54"/>
      <c r="D130" s="54"/>
      <c r="E130" s="54"/>
      <c r="F130" s="54"/>
      <c r="G130" s="54"/>
      <c r="H130" s="55"/>
    </row>
    <row r="131" spans="1:8" x14ac:dyDescent="0.2">
      <c r="A131" s="7" t="s">
        <v>47</v>
      </c>
      <c r="B131" s="23" t="s">
        <v>128</v>
      </c>
      <c r="C131" s="46"/>
      <c r="D131" s="46"/>
      <c r="E131" s="46"/>
      <c r="F131" s="46"/>
      <c r="G131" s="46">
        <f t="shared" si="1"/>
        <v>0</v>
      </c>
      <c r="H131" s="40"/>
    </row>
    <row r="132" spans="1:8" x14ac:dyDescent="0.2">
      <c r="A132" s="7" t="s">
        <v>54</v>
      </c>
      <c r="B132" s="23" t="s">
        <v>128</v>
      </c>
      <c r="C132" s="46"/>
      <c r="D132" s="46"/>
      <c r="E132" s="46"/>
      <c r="F132" s="46"/>
      <c r="G132" s="46">
        <f t="shared" si="1"/>
        <v>0</v>
      </c>
      <c r="H132" s="40"/>
    </row>
    <row r="133" spans="1:8" x14ac:dyDescent="0.2">
      <c r="A133" s="7" t="s">
        <v>55</v>
      </c>
      <c r="B133" s="23" t="s">
        <v>128</v>
      </c>
      <c r="C133" s="46"/>
      <c r="D133" s="46"/>
      <c r="E133" s="46"/>
      <c r="F133" s="46"/>
      <c r="G133" s="46">
        <f t="shared" si="1"/>
        <v>0</v>
      </c>
      <c r="H133" s="40"/>
    </row>
    <row r="134" spans="1:8" x14ac:dyDescent="0.2">
      <c r="A134" s="7" t="s">
        <v>56</v>
      </c>
      <c r="B134" s="23" t="s">
        <v>128</v>
      </c>
      <c r="C134" s="46"/>
      <c r="D134" s="46"/>
      <c r="E134" s="46"/>
      <c r="F134" s="46"/>
      <c r="G134" s="46">
        <f t="shared" ref="G134:G152" si="2">MAX(C134:F134)</f>
        <v>0</v>
      </c>
      <c r="H134" s="40"/>
    </row>
    <row r="135" spans="1:8" x14ac:dyDescent="0.2">
      <c r="A135" s="7" t="s">
        <v>57</v>
      </c>
      <c r="B135" s="43" t="s">
        <v>170</v>
      </c>
      <c r="C135" s="46"/>
      <c r="D135" s="46"/>
      <c r="E135" s="46"/>
      <c r="F135" s="46"/>
      <c r="G135" s="46">
        <f t="shared" si="2"/>
        <v>0</v>
      </c>
      <c r="H135" s="40"/>
    </row>
    <row r="136" spans="1:8" x14ac:dyDescent="0.2">
      <c r="A136" s="7" t="s">
        <v>58</v>
      </c>
      <c r="B136" s="23" t="s">
        <v>128</v>
      </c>
      <c r="C136" s="46"/>
      <c r="D136" s="46"/>
      <c r="E136" s="46"/>
      <c r="F136" s="46"/>
      <c r="G136" s="46">
        <f t="shared" si="2"/>
        <v>0</v>
      </c>
      <c r="H136" s="40"/>
    </row>
    <row r="137" spans="1:8" x14ac:dyDescent="0.2">
      <c r="A137" s="7" t="s">
        <v>92</v>
      </c>
      <c r="B137" s="23" t="s">
        <v>128</v>
      </c>
      <c r="C137" s="46"/>
      <c r="D137" s="46"/>
      <c r="E137" s="46"/>
      <c r="F137" s="46"/>
      <c r="G137" s="46">
        <f t="shared" si="2"/>
        <v>0</v>
      </c>
      <c r="H137" s="40"/>
    </row>
    <row r="138" spans="1:8" x14ac:dyDescent="0.2">
      <c r="A138" s="7" t="s">
        <v>93</v>
      </c>
      <c r="B138" s="23" t="s">
        <v>127</v>
      </c>
      <c r="C138" s="46"/>
      <c r="D138" s="46"/>
      <c r="E138" s="46"/>
      <c r="F138" s="46"/>
      <c r="G138" s="46">
        <f t="shared" si="2"/>
        <v>0</v>
      </c>
      <c r="H138" s="40"/>
    </row>
    <row r="139" spans="1:8" x14ac:dyDescent="0.2">
      <c r="A139" s="10" t="s">
        <v>94</v>
      </c>
      <c r="B139" s="23" t="s">
        <v>127</v>
      </c>
      <c r="C139" s="46"/>
      <c r="D139" s="46"/>
      <c r="E139" s="46"/>
      <c r="F139" s="46"/>
      <c r="G139" s="46">
        <f t="shared" si="2"/>
        <v>0</v>
      </c>
      <c r="H139" s="40"/>
    </row>
    <row r="140" spans="1:8" x14ac:dyDescent="0.2">
      <c r="A140" s="7" t="s">
        <v>95</v>
      </c>
      <c r="B140" s="43" t="s">
        <v>171</v>
      </c>
      <c r="C140" s="46"/>
      <c r="D140" s="46"/>
      <c r="E140" s="46"/>
      <c r="F140" s="46"/>
      <c r="G140" s="46">
        <f t="shared" si="2"/>
        <v>0</v>
      </c>
      <c r="H140" s="40"/>
    </row>
    <row r="141" spans="1:8" x14ac:dyDescent="0.2">
      <c r="A141" s="7" t="s">
        <v>96</v>
      </c>
      <c r="B141" s="23" t="s">
        <v>127</v>
      </c>
      <c r="C141" s="46"/>
      <c r="D141" s="46"/>
      <c r="E141" s="46"/>
      <c r="F141" s="46"/>
      <c r="G141" s="46">
        <f t="shared" si="2"/>
        <v>0</v>
      </c>
      <c r="H141" s="40"/>
    </row>
    <row r="142" spans="1:8" x14ac:dyDescent="0.2">
      <c r="A142" s="7" t="s">
        <v>97</v>
      </c>
      <c r="B142" s="23" t="s">
        <v>172</v>
      </c>
      <c r="C142" s="46"/>
      <c r="D142" s="46"/>
      <c r="E142" s="46"/>
      <c r="F142" s="46"/>
      <c r="G142" s="46">
        <f t="shared" si="2"/>
        <v>0</v>
      </c>
      <c r="H142" s="40"/>
    </row>
    <row r="143" spans="1:8" x14ac:dyDescent="0.2">
      <c r="A143" s="11" t="s">
        <v>98</v>
      </c>
      <c r="B143" s="36" t="s">
        <v>173</v>
      </c>
      <c r="C143" s="47"/>
      <c r="D143" s="47"/>
      <c r="E143" s="47">
        <v>24.35</v>
      </c>
      <c r="F143" s="47"/>
      <c r="G143" s="47">
        <f t="shared" si="2"/>
        <v>24.35</v>
      </c>
      <c r="H143" s="51">
        <v>24.35</v>
      </c>
    </row>
    <row r="144" spans="1:8" x14ac:dyDescent="0.2">
      <c r="A144" s="7" t="s">
        <v>108</v>
      </c>
      <c r="B144" s="23" t="s">
        <v>172</v>
      </c>
      <c r="C144" s="46"/>
      <c r="D144" s="46"/>
      <c r="E144" s="46"/>
      <c r="F144" s="46"/>
      <c r="G144" s="46">
        <f t="shared" si="2"/>
        <v>0</v>
      </c>
      <c r="H144" s="40"/>
    </row>
    <row r="145" spans="1:8" x14ac:dyDescent="0.2">
      <c r="A145" s="7" t="s">
        <v>107</v>
      </c>
      <c r="B145" s="23" t="s">
        <v>172</v>
      </c>
      <c r="C145" s="46"/>
      <c r="D145" s="46"/>
      <c r="E145" s="46"/>
      <c r="F145" s="46"/>
      <c r="G145" s="46">
        <f t="shared" si="2"/>
        <v>0</v>
      </c>
      <c r="H145" s="40"/>
    </row>
    <row r="146" spans="1:8" x14ac:dyDescent="0.2">
      <c r="A146" s="11" t="s">
        <v>87</v>
      </c>
      <c r="B146" s="23" t="s">
        <v>127</v>
      </c>
      <c r="C146" s="46"/>
      <c r="D146" s="46"/>
      <c r="E146" s="46"/>
      <c r="F146" s="46"/>
      <c r="G146" s="46">
        <f t="shared" si="2"/>
        <v>0</v>
      </c>
      <c r="H146" s="40"/>
    </row>
    <row r="147" spans="1:8" x14ac:dyDescent="0.2">
      <c r="A147" s="7" t="s">
        <v>119</v>
      </c>
      <c r="B147" s="23" t="s">
        <v>127</v>
      </c>
      <c r="C147" s="46"/>
      <c r="D147" s="46"/>
      <c r="E147" s="46"/>
      <c r="F147" s="46"/>
      <c r="G147" s="46">
        <f t="shared" si="2"/>
        <v>0</v>
      </c>
      <c r="H147" s="40"/>
    </row>
    <row r="148" spans="1:8" x14ac:dyDescent="0.2">
      <c r="A148" s="7" t="s">
        <v>120</v>
      </c>
      <c r="B148" s="23" t="s">
        <v>127</v>
      </c>
      <c r="C148" s="46"/>
      <c r="D148" s="46"/>
      <c r="E148" s="46"/>
      <c r="F148" s="46"/>
      <c r="G148" s="46">
        <f t="shared" si="2"/>
        <v>0</v>
      </c>
      <c r="H148" s="40"/>
    </row>
    <row r="149" spans="1:8" x14ac:dyDescent="0.2">
      <c r="A149" s="11" t="s">
        <v>55</v>
      </c>
      <c r="B149" s="36" t="s">
        <v>128</v>
      </c>
      <c r="C149" s="47"/>
      <c r="D149" s="47"/>
      <c r="E149" s="47"/>
      <c r="F149" s="47"/>
      <c r="G149" s="47">
        <f t="shared" si="2"/>
        <v>0</v>
      </c>
      <c r="H149" s="44"/>
    </row>
    <row r="150" spans="1:8" x14ac:dyDescent="0.2">
      <c r="A150" s="7"/>
      <c r="B150" s="5"/>
      <c r="C150" s="46"/>
      <c r="D150" s="46"/>
      <c r="E150" s="46"/>
      <c r="F150" s="46"/>
      <c r="G150" s="46">
        <f t="shared" si="2"/>
        <v>0</v>
      </c>
      <c r="H150" s="40"/>
    </row>
    <row r="151" spans="1:8" x14ac:dyDescent="0.2">
      <c r="A151" s="7"/>
      <c r="B151" s="5"/>
      <c r="C151" s="46"/>
      <c r="D151" s="46"/>
      <c r="E151" s="46"/>
      <c r="F151" s="46"/>
      <c r="G151" s="46">
        <f t="shared" si="2"/>
        <v>0</v>
      </c>
      <c r="H151" s="40"/>
    </row>
    <row r="152" spans="1:8" x14ac:dyDescent="0.2">
      <c r="A152" s="7"/>
      <c r="B152" s="5"/>
      <c r="C152" s="46"/>
      <c r="D152" s="46"/>
      <c r="E152" s="46"/>
      <c r="F152" s="46"/>
      <c r="G152" s="46">
        <f t="shared" si="2"/>
        <v>0</v>
      </c>
      <c r="H152" s="40"/>
    </row>
    <row r="153" spans="1:8" x14ac:dyDescent="0.2">
      <c r="A153" s="7"/>
      <c r="B153" s="5"/>
      <c r="C153" s="46"/>
      <c r="D153" s="46"/>
      <c r="E153" s="46"/>
      <c r="F153" s="46"/>
      <c r="G153" s="46"/>
      <c r="H153" s="40"/>
    </row>
    <row r="154" spans="1:8" x14ac:dyDescent="0.2">
      <c r="B154" s="12" t="s">
        <v>116</v>
      </c>
      <c r="C154" s="12">
        <f>SUM(C4:C153)</f>
        <v>2575.3558869999997</v>
      </c>
      <c r="D154" s="12">
        <f>SUM(D4:D153)</f>
        <v>0</v>
      </c>
      <c r="E154" s="12">
        <f>SUM(E4:E153)</f>
        <v>2283.911247</v>
      </c>
      <c r="F154" s="12">
        <f>SUM(F4:F153)</f>
        <v>1153.7113305</v>
      </c>
      <c r="G154" s="12">
        <f>SUM(G4:G153)</f>
        <v>12265.997577500002</v>
      </c>
      <c r="H154" s="41">
        <f>H4+SUM(H7:H153)</f>
        <v>9576.5449847499985</v>
      </c>
    </row>
    <row r="156" spans="1:8" x14ac:dyDescent="0.2">
      <c r="B156" s="12" t="s">
        <v>115</v>
      </c>
      <c r="C156" s="42">
        <f>H154</f>
        <v>9576.5449847499985</v>
      </c>
    </row>
    <row r="160" spans="1:8" x14ac:dyDescent="0.2">
      <c r="A160" s="2"/>
    </row>
    <row r="161" spans="1:7" x14ac:dyDescent="0.2">
      <c r="A161" s="73" t="s">
        <v>103</v>
      </c>
      <c r="B161" s="74"/>
      <c r="C161" s="74"/>
      <c r="D161" s="74"/>
      <c r="E161" s="74"/>
      <c r="F161" s="74"/>
      <c r="G161" s="74"/>
    </row>
    <row r="162" spans="1:7" x14ac:dyDescent="0.2">
      <c r="A162" s="70" t="s">
        <v>104</v>
      </c>
      <c r="B162" s="71"/>
      <c r="C162" s="71"/>
      <c r="D162" s="71"/>
      <c r="E162" s="71"/>
      <c r="F162" s="71"/>
      <c r="G162" s="72"/>
    </row>
    <row r="163" spans="1:7" x14ac:dyDescent="0.2">
      <c r="A163" s="64" t="s">
        <v>109</v>
      </c>
      <c r="B163" s="65"/>
      <c r="C163" s="65"/>
      <c r="D163" s="65"/>
      <c r="E163" s="65"/>
      <c r="F163" s="65"/>
      <c r="G163" s="66"/>
    </row>
    <row r="164" spans="1:7" x14ac:dyDescent="0.2">
      <c r="A164" s="64" t="s">
        <v>110</v>
      </c>
      <c r="B164" s="65"/>
      <c r="C164" s="65"/>
      <c r="D164" s="65"/>
      <c r="E164" s="65"/>
      <c r="F164" s="65"/>
      <c r="G164" s="66"/>
    </row>
    <row r="165" spans="1:7" x14ac:dyDescent="0.2">
      <c r="A165" s="64" t="s">
        <v>124</v>
      </c>
      <c r="B165" s="65"/>
      <c r="C165" s="65"/>
      <c r="D165" s="65"/>
      <c r="E165" s="65"/>
      <c r="F165" s="65"/>
      <c r="G165" s="66"/>
    </row>
    <row r="166" spans="1:7" x14ac:dyDescent="0.2">
      <c r="A166" s="64" t="s">
        <v>125</v>
      </c>
      <c r="B166" s="65"/>
      <c r="C166" s="65"/>
      <c r="D166" s="65"/>
      <c r="E166" s="65"/>
      <c r="F166" s="65"/>
      <c r="G166" s="66"/>
    </row>
    <row r="167" spans="1:7" x14ac:dyDescent="0.2">
      <c r="A167" s="67" t="s">
        <v>111</v>
      </c>
      <c r="B167" s="68"/>
      <c r="C167" s="68"/>
      <c r="D167" s="68"/>
      <c r="E167" s="68"/>
      <c r="F167" s="68"/>
      <c r="G167" s="69"/>
    </row>
  </sheetData>
  <mergeCells count="8">
    <mergeCell ref="C1:H1"/>
    <mergeCell ref="A166:G166"/>
    <mergeCell ref="A167:G167"/>
    <mergeCell ref="A162:G162"/>
    <mergeCell ref="A163:G163"/>
    <mergeCell ref="A161:G161"/>
    <mergeCell ref="A164:G164"/>
    <mergeCell ref="A165:G165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6"/>
  <sheetViews>
    <sheetView tabSelected="1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7" sqref="G7:G15"/>
    </sheetView>
  </sheetViews>
  <sheetFormatPr baseColWidth="10" defaultColWidth="9.140625" defaultRowHeight="12.75" x14ac:dyDescent="0.2"/>
  <cols>
    <col min="1" max="1" width="46.85546875" customWidth="1"/>
    <col min="2" max="2" width="39.5703125" customWidth="1"/>
    <col min="3" max="4" width="16.7109375" customWidth="1"/>
    <col min="5" max="5" width="30.7109375" customWidth="1"/>
    <col min="6" max="6" width="23.5703125" customWidth="1"/>
    <col min="7" max="7" width="28.85546875" customWidth="1"/>
    <col min="8" max="8" width="28" customWidth="1"/>
    <col min="9" max="9" width="12.7109375" customWidth="1"/>
  </cols>
  <sheetData>
    <row r="1" spans="1:10" ht="13.5" thickBot="1" x14ac:dyDescent="0.25">
      <c r="A1" s="3" t="s">
        <v>99</v>
      </c>
      <c r="B1" s="3" t="s">
        <v>61</v>
      </c>
      <c r="C1" s="62" t="s">
        <v>105</v>
      </c>
      <c r="D1" s="63"/>
      <c r="E1" s="63"/>
      <c r="F1" s="63"/>
      <c r="G1" s="63"/>
      <c r="H1" s="63"/>
    </row>
    <row r="2" spans="1:10" ht="39" thickTop="1" x14ac:dyDescent="0.2">
      <c r="A2" s="26"/>
      <c r="B2" s="26"/>
      <c r="C2" s="25" t="s">
        <v>100</v>
      </c>
      <c r="D2" s="25" t="s">
        <v>101</v>
      </c>
      <c r="E2" s="25" t="s">
        <v>122</v>
      </c>
      <c r="F2" s="25" t="s">
        <v>123</v>
      </c>
      <c r="G2" s="25" t="s">
        <v>118</v>
      </c>
      <c r="H2" s="27" t="s">
        <v>167</v>
      </c>
    </row>
    <row r="3" spans="1:10" x14ac:dyDescent="0.2">
      <c r="A3" s="1"/>
      <c r="B3" s="4"/>
      <c r="C3" s="4"/>
      <c r="D3" s="4"/>
      <c r="E3" s="4"/>
      <c r="F3" s="4"/>
      <c r="G3" s="4"/>
      <c r="H3" s="1"/>
    </row>
    <row r="4" spans="1:10" x14ac:dyDescent="0.2">
      <c r="A4" s="17" t="s">
        <v>134</v>
      </c>
      <c r="B4" s="18" t="s">
        <v>126</v>
      </c>
      <c r="C4" s="19"/>
      <c r="D4" s="19"/>
      <c r="E4" s="19"/>
      <c r="F4" s="19"/>
      <c r="G4" s="20">
        <v>10263</v>
      </c>
      <c r="H4" s="22"/>
    </row>
    <row r="5" spans="1:10" x14ac:dyDescent="0.2">
      <c r="A5" s="7"/>
      <c r="B5" s="5"/>
      <c r="C5" s="4"/>
      <c r="D5" s="4"/>
      <c r="E5" s="4"/>
      <c r="F5" s="6"/>
      <c r="G5" s="4"/>
      <c r="H5" s="1"/>
    </row>
    <row r="6" spans="1:10" x14ac:dyDescent="0.2">
      <c r="A6" s="14" t="s">
        <v>106</v>
      </c>
      <c r="B6" s="15"/>
      <c r="C6" s="16"/>
      <c r="D6" s="16"/>
      <c r="E6" s="16"/>
      <c r="F6" s="16"/>
      <c r="G6" s="16"/>
      <c r="H6" s="21"/>
    </row>
    <row r="7" spans="1:10" x14ac:dyDescent="0.2">
      <c r="A7" s="7" t="s">
        <v>62</v>
      </c>
      <c r="B7" s="23" t="s">
        <v>128</v>
      </c>
      <c r="C7" s="4"/>
      <c r="D7" s="4"/>
      <c r="E7" s="4"/>
      <c r="F7" s="4"/>
      <c r="G7" s="46">
        <v>0</v>
      </c>
      <c r="H7" s="1"/>
      <c r="J7" s="28" t="s">
        <v>145</v>
      </c>
    </row>
    <row r="8" spans="1:10" x14ac:dyDescent="0.2">
      <c r="A8" s="7" t="s">
        <v>63</v>
      </c>
      <c r="B8" s="23" t="s">
        <v>127</v>
      </c>
      <c r="C8" s="4"/>
      <c r="D8" s="4"/>
      <c r="E8" s="4"/>
      <c r="F8" s="4"/>
      <c r="G8" s="46">
        <f t="shared" ref="G8:G71" si="0">MAX(C8:F8)</f>
        <v>0</v>
      </c>
      <c r="H8" s="1"/>
    </row>
    <row r="9" spans="1:10" x14ac:dyDescent="0.2">
      <c r="A9" s="7" t="s">
        <v>64</v>
      </c>
      <c r="B9" s="23" t="s">
        <v>127</v>
      </c>
      <c r="C9" s="4"/>
      <c r="D9" s="4"/>
      <c r="E9" s="4"/>
      <c r="F9" s="4"/>
      <c r="G9" s="46">
        <f t="shared" si="0"/>
        <v>0</v>
      </c>
      <c r="H9" s="1"/>
    </row>
    <row r="10" spans="1:10" x14ac:dyDescent="0.2">
      <c r="A10" s="7" t="s">
        <v>65</v>
      </c>
      <c r="B10" s="23" t="s">
        <v>127</v>
      </c>
      <c r="C10" s="4"/>
      <c r="D10" s="4"/>
      <c r="E10" s="4"/>
      <c r="F10" s="4"/>
      <c r="G10" s="46">
        <f t="shared" si="0"/>
        <v>0</v>
      </c>
      <c r="H10" s="1"/>
    </row>
    <row r="11" spans="1:10" x14ac:dyDescent="0.2">
      <c r="A11" s="7" t="s">
        <v>66</v>
      </c>
      <c r="B11" s="23" t="s">
        <v>128</v>
      </c>
      <c r="C11" s="4"/>
      <c r="D11" s="4"/>
      <c r="E11" s="4"/>
      <c r="F11" s="4"/>
      <c r="G11" s="46">
        <f t="shared" si="0"/>
        <v>0</v>
      </c>
      <c r="H11" s="1"/>
    </row>
    <row r="12" spans="1:10" x14ac:dyDescent="0.2">
      <c r="A12" s="7" t="s">
        <v>67</v>
      </c>
      <c r="B12" s="23" t="s">
        <v>128</v>
      </c>
      <c r="C12" s="4"/>
      <c r="D12" s="4"/>
      <c r="E12" s="4"/>
      <c r="F12" s="4"/>
      <c r="G12" s="46">
        <f t="shared" si="0"/>
        <v>0</v>
      </c>
      <c r="H12" s="1"/>
    </row>
    <row r="13" spans="1:10" x14ac:dyDescent="0.2">
      <c r="A13" s="7" t="s">
        <v>88</v>
      </c>
      <c r="B13" s="23" t="s">
        <v>128</v>
      </c>
      <c r="C13" s="4"/>
      <c r="D13" s="4"/>
      <c r="E13" s="4"/>
      <c r="F13" s="4"/>
      <c r="G13" s="46">
        <f t="shared" si="0"/>
        <v>0</v>
      </c>
      <c r="H13" s="1"/>
    </row>
    <row r="14" spans="1:10" x14ac:dyDescent="0.2">
      <c r="A14" s="8" t="s">
        <v>20</v>
      </c>
      <c r="B14" s="23" t="s">
        <v>128</v>
      </c>
      <c r="C14" s="4"/>
      <c r="D14" s="4"/>
      <c r="E14" s="4"/>
      <c r="F14" s="4"/>
      <c r="G14" s="46">
        <f t="shared" si="0"/>
        <v>0</v>
      </c>
      <c r="H14" s="1"/>
    </row>
    <row r="15" spans="1:10" x14ac:dyDescent="0.2">
      <c r="A15" s="8" t="s">
        <v>117</v>
      </c>
      <c r="B15" s="23" t="s">
        <v>127</v>
      </c>
      <c r="C15" s="4"/>
      <c r="D15" s="4"/>
      <c r="E15" s="4"/>
      <c r="F15" s="4"/>
      <c r="G15" s="46">
        <f t="shared" si="0"/>
        <v>0</v>
      </c>
      <c r="H15" s="1"/>
    </row>
    <row r="16" spans="1:10" x14ac:dyDescent="0.2">
      <c r="A16" s="7"/>
      <c r="B16" s="5"/>
      <c r="C16" s="4"/>
      <c r="D16" s="4"/>
      <c r="E16" s="4"/>
      <c r="F16" s="4"/>
      <c r="G16" s="4"/>
      <c r="H16" s="1"/>
    </row>
    <row r="17" spans="1:10" x14ac:dyDescent="0.2">
      <c r="A17" s="14" t="s">
        <v>52</v>
      </c>
      <c r="B17" s="15"/>
      <c r="C17" s="16"/>
      <c r="D17" s="16"/>
      <c r="E17" s="16"/>
      <c r="F17" s="16"/>
      <c r="G17" s="16"/>
      <c r="H17" s="21"/>
    </row>
    <row r="18" spans="1:10" x14ac:dyDescent="0.2">
      <c r="A18" s="7" t="s">
        <v>60</v>
      </c>
      <c r="B18" s="23" t="s">
        <v>128</v>
      </c>
      <c r="C18" s="46"/>
      <c r="D18" s="46"/>
      <c r="E18" s="46"/>
      <c r="F18" s="46"/>
      <c r="G18" s="46">
        <f t="shared" si="0"/>
        <v>0</v>
      </c>
      <c r="H18" s="40"/>
    </row>
    <row r="19" spans="1:10" x14ac:dyDescent="0.2">
      <c r="A19" s="8" t="s">
        <v>28</v>
      </c>
      <c r="B19" s="23" t="s">
        <v>128</v>
      </c>
      <c r="C19" s="46"/>
      <c r="D19" s="46"/>
      <c r="E19" s="46"/>
      <c r="F19" s="46"/>
      <c r="G19" s="46">
        <f t="shared" si="0"/>
        <v>0</v>
      </c>
      <c r="H19" s="40"/>
    </row>
    <row r="20" spans="1:10" x14ac:dyDescent="0.2">
      <c r="A20" s="8" t="s">
        <v>112</v>
      </c>
      <c r="B20" s="23" t="s">
        <v>209</v>
      </c>
      <c r="C20" s="46"/>
      <c r="D20" s="46"/>
      <c r="E20" s="46"/>
      <c r="F20" s="46"/>
      <c r="G20" s="46">
        <f t="shared" si="0"/>
        <v>0</v>
      </c>
      <c r="H20" s="40"/>
    </row>
    <row r="21" spans="1:10" x14ac:dyDescent="0.2">
      <c r="A21" s="8" t="s">
        <v>113</v>
      </c>
      <c r="B21" s="23" t="s">
        <v>128</v>
      </c>
      <c r="C21" s="46"/>
      <c r="D21" s="46"/>
      <c r="E21" s="46"/>
      <c r="F21" s="46"/>
      <c r="G21" s="46">
        <f t="shared" si="0"/>
        <v>0</v>
      </c>
      <c r="H21" s="40"/>
    </row>
    <row r="22" spans="1:10" x14ac:dyDescent="0.2">
      <c r="A22" s="8" t="s">
        <v>37</v>
      </c>
      <c r="B22" s="23" t="s">
        <v>210</v>
      </c>
      <c r="C22" s="52" t="s">
        <v>146</v>
      </c>
      <c r="D22" s="46"/>
      <c r="E22" s="52" t="s">
        <v>137</v>
      </c>
      <c r="F22" s="52" t="s">
        <v>147</v>
      </c>
      <c r="G22" s="52" t="s">
        <v>148</v>
      </c>
      <c r="H22" s="53" t="s">
        <v>212</v>
      </c>
      <c r="I22" s="60"/>
      <c r="J22" s="60" t="s">
        <v>211</v>
      </c>
    </row>
    <row r="23" spans="1:10" x14ac:dyDescent="0.2">
      <c r="A23" s="8" t="s">
        <v>36</v>
      </c>
      <c r="B23" s="23" t="s">
        <v>127</v>
      </c>
      <c r="C23" s="46"/>
      <c r="D23" s="46"/>
      <c r="E23" s="46"/>
      <c r="F23" s="46"/>
      <c r="G23" s="46">
        <f t="shared" si="0"/>
        <v>0</v>
      </c>
      <c r="H23" s="40"/>
    </row>
    <row r="24" spans="1:10" x14ac:dyDescent="0.2">
      <c r="A24" s="8" t="s">
        <v>102</v>
      </c>
      <c r="B24" s="23" t="s">
        <v>127</v>
      </c>
      <c r="C24" s="46"/>
      <c r="D24" s="46"/>
      <c r="E24" s="46"/>
      <c r="F24" s="46"/>
      <c r="G24" s="46">
        <f t="shared" si="0"/>
        <v>0</v>
      </c>
      <c r="H24" s="40"/>
    </row>
    <row r="25" spans="1:10" x14ac:dyDescent="0.2">
      <c r="A25" s="11" t="s">
        <v>87</v>
      </c>
      <c r="B25" s="36" t="s">
        <v>138</v>
      </c>
      <c r="C25" s="47"/>
      <c r="D25" s="47"/>
      <c r="E25" s="47"/>
      <c r="F25" s="47"/>
      <c r="G25" s="47">
        <f t="shared" si="0"/>
        <v>0</v>
      </c>
      <c r="H25" s="44"/>
    </row>
    <row r="26" spans="1:10" x14ac:dyDescent="0.2">
      <c r="A26" s="11" t="s">
        <v>117</v>
      </c>
      <c r="B26" s="38"/>
      <c r="C26" s="47"/>
      <c r="D26" s="47"/>
      <c r="E26" s="47"/>
      <c r="F26" s="47"/>
      <c r="G26" s="47">
        <f t="shared" si="0"/>
        <v>0</v>
      </c>
      <c r="H26" s="44"/>
    </row>
    <row r="27" spans="1:10" x14ac:dyDescent="0.2">
      <c r="A27" s="35"/>
      <c r="B27" s="38"/>
      <c r="C27" s="47"/>
      <c r="D27" s="47"/>
      <c r="E27" s="47"/>
      <c r="F27" s="47"/>
      <c r="G27" s="47"/>
      <c r="H27" s="44"/>
    </row>
    <row r="28" spans="1:10" x14ac:dyDescent="0.2">
      <c r="A28" s="14" t="s">
        <v>7</v>
      </c>
      <c r="B28" s="15"/>
      <c r="C28" s="54"/>
      <c r="D28" s="54"/>
      <c r="E28" s="54"/>
      <c r="F28" s="54"/>
      <c r="G28" s="54"/>
      <c r="H28" s="55"/>
    </row>
    <row r="29" spans="1:10" x14ac:dyDescent="0.2">
      <c r="A29" s="35" t="s">
        <v>59</v>
      </c>
      <c r="B29" s="36" t="s">
        <v>127</v>
      </c>
      <c r="C29" s="47"/>
      <c r="D29" s="47"/>
      <c r="E29" s="47"/>
      <c r="F29" s="47"/>
      <c r="G29" s="47">
        <f t="shared" si="0"/>
        <v>0</v>
      </c>
      <c r="H29" s="44"/>
    </row>
    <row r="30" spans="1:10" x14ac:dyDescent="0.2">
      <c r="A30" s="35" t="s">
        <v>39</v>
      </c>
      <c r="B30" s="36" t="s">
        <v>127</v>
      </c>
      <c r="C30" s="47"/>
      <c r="D30" s="47"/>
      <c r="E30" s="47"/>
      <c r="F30" s="47"/>
      <c r="G30" s="47">
        <f t="shared" si="0"/>
        <v>0</v>
      </c>
      <c r="H30" s="44"/>
    </row>
    <row r="31" spans="1:10" x14ac:dyDescent="0.2">
      <c r="A31" s="35" t="s">
        <v>114</v>
      </c>
      <c r="B31" s="36" t="s">
        <v>127</v>
      </c>
      <c r="C31" s="47"/>
      <c r="D31" s="47"/>
      <c r="E31" s="47"/>
      <c r="F31" s="47"/>
      <c r="G31" s="47">
        <f t="shared" si="0"/>
        <v>0</v>
      </c>
      <c r="H31" s="44"/>
    </row>
    <row r="32" spans="1:10" x14ac:dyDescent="0.2">
      <c r="A32" s="35" t="s">
        <v>40</v>
      </c>
      <c r="B32" s="36" t="s">
        <v>129</v>
      </c>
      <c r="C32" s="47">
        <v>194.99</v>
      </c>
      <c r="D32" s="47"/>
      <c r="E32" s="48" t="s">
        <v>213</v>
      </c>
      <c r="F32" s="48" t="s">
        <v>179</v>
      </c>
      <c r="G32" s="48" t="s">
        <v>180</v>
      </c>
      <c r="H32" s="44" t="str">
        <f>G32</f>
        <v>240,89*0,7613</v>
      </c>
    </row>
    <row r="33" spans="1:8" x14ac:dyDescent="0.2">
      <c r="A33" s="35" t="s">
        <v>82</v>
      </c>
      <c r="B33" s="36" t="s">
        <v>127</v>
      </c>
      <c r="C33" s="47"/>
      <c r="D33" s="47"/>
      <c r="E33" s="47"/>
      <c r="F33" s="47"/>
      <c r="G33" s="47">
        <f t="shared" si="0"/>
        <v>0</v>
      </c>
      <c r="H33" s="44"/>
    </row>
    <row r="34" spans="1:8" x14ac:dyDescent="0.2">
      <c r="A34" s="35" t="s">
        <v>81</v>
      </c>
      <c r="B34" s="36" t="s">
        <v>127</v>
      </c>
      <c r="C34" s="47"/>
      <c r="D34" s="47"/>
      <c r="E34" s="47"/>
      <c r="F34" s="47"/>
      <c r="G34" s="47">
        <f t="shared" si="0"/>
        <v>0</v>
      </c>
      <c r="H34" s="44"/>
    </row>
    <row r="35" spans="1:8" x14ac:dyDescent="0.2">
      <c r="A35" s="35" t="s">
        <v>80</v>
      </c>
      <c r="B35" s="36" t="s">
        <v>127</v>
      </c>
      <c r="C35" s="47"/>
      <c r="D35" s="47"/>
      <c r="E35" s="47"/>
      <c r="F35" s="47"/>
      <c r="G35" s="47">
        <f t="shared" si="0"/>
        <v>0</v>
      </c>
      <c r="H35" s="44"/>
    </row>
    <row r="36" spans="1:8" x14ac:dyDescent="0.2">
      <c r="A36" s="11" t="s">
        <v>68</v>
      </c>
      <c r="B36" s="36" t="s">
        <v>127</v>
      </c>
      <c r="C36" s="47"/>
      <c r="D36" s="47"/>
      <c r="E36" s="47"/>
      <c r="F36" s="47"/>
      <c r="G36" s="47">
        <f t="shared" si="0"/>
        <v>0</v>
      </c>
      <c r="H36" s="44"/>
    </row>
    <row r="37" spans="1:8" x14ac:dyDescent="0.2">
      <c r="A37" s="11" t="s">
        <v>87</v>
      </c>
      <c r="B37" s="36" t="s">
        <v>127</v>
      </c>
      <c r="C37" s="47"/>
      <c r="D37" s="47"/>
      <c r="E37" s="47"/>
      <c r="F37" s="47"/>
      <c r="G37" s="47">
        <f t="shared" si="0"/>
        <v>0</v>
      </c>
      <c r="H37" s="44"/>
    </row>
    <row r="38" spans="1:8" x14ac:dyDescent="0.2">
      <c r="A38" s="11" t="s">
        <v>117</v>
      </c>
      <c r="B38" s="36" t="s">
        <v>127</v>
      </c>
      <c r="C38" s="47"/>
      <c r="D38" s="47"/>
      <c r="E38" s="47"/>
      <c r="F38" s="47"/>
      <c r="G38" s="47">
        <f t="shared" si="0"/>
        <v>0</v>
      </c>
      <c r="H38" s="44"/>
    </row>
    <row r="39" spans="1:8" x14ac:dyDescent="0.2">
      <c r="A39" s="8"/>
      <c r="B39" s="5"/>
      <c r="C39" s="46"/>
      <c r="D39" s="46"/>
      <c r="E39" s="46"/>
      <c r="F39" s="46"/>
      <c r="G39" s="46"/>
      <c r="H39" s="40"/>
    </row>
    <row r="40" spans="1:8" x14ac:dyDescent="0.2">
      <c r="A40" s="14" t="s">
        <v>38</v>
      </c>
      <c r="B40" s="15"/>
      <c r="C40" s="54"/>
      <c r="D40" s="54"/>
      <c r="E40" s="54"/>
      <c r="F40" s="54"/>
      <c r="G40" s="54"/>
      <c r="H40" s="55"/>
    </row>
    <row r="41" spans="1:8" x14ac:dyDescent="0.2">
      <c r="A41" s="35" t="s">
        <v>79</v>
      </c>
      <c r="B41" s="36" t="s">
        <v>191</v>
      </c>
      <c r="C41" s="47">
        <v>158.36000000000001</v>
      </c>
      <c r="D41" s="47"/>
      <c r="E41" s="47">
        <v>154.99</v>
      </c>
      <c r="F41" s="48" t="s">
        <v>181</v>
      </c>
      <c r="G41" s="48" t="s">
        <v>182</v>
      </c>
      <c r="H41" s="44" t="str">
        <f>G41</f>
        <v>5,06*0,7613</v>
      </c>
    </row>
    <row r="42" spans="1:8" x14ac:dyDescent="0.2">
      <c r="A42" s="35" t="s">
        <v>78</v>
      </c>
      <c r="B42" s="36" t="s">
        <v>130</v>
      </c>
      <c r="C42" s="47"/>
      <c r="D42" s="47"/>
      <c r="E42" s="47"/>
      <c r="F42" s="47"/>
      <c r="G42" s="47">
        <f t="shared" si="0"/>
        <v>0</v>
      </c>
      <c r="H42" s="44"/>
    </row>
    <row r="43" spans="1:8" x14ac:dyDescent="0.2">
      <c r="A43" s="35" t="s">
        <v>77</v>
      </c>
      <c r="B43" s="36" t="s">
        <v>127</v>
      </c>
      <c r="C43" s="47"/>
      <c r="D43" s="47"/>
      <c r="E43" s="47"/>
      <c r="F43" s="47"/>
      <c r="G43" s="47">
        <f t="shared" si="0"/>
        <v>0</v>
      </c>
      <c r="H43" s="44"/>
    </row>
    <row r="44" spans="1:8" x14ac:dyDescent="0.2">
      <c r="A44" s="35" t="s">
        <v>76</v>
      </c>
      <c r="B44" s="36" t="s">
        <v>130</v>
      </c>
      <c r="C44" s="47"/>
      <c r="D44" s="47"/>
      <c r="E44" s="47"/>
      <c r="F44" s="47"/>
      <c r="G44" s="47">
        <f t="shared" si="0"/>
        <v>0</v>
      </c>
      <c r="H44" s="44"/>
    </row>
    <row r="45" spans="1:8" x14ac:dyDescent="0.2">
      <c r="A45" s="35" t="s">
        <v>75</v>
      </c>
      <c r="B45" s="36" t="s">
        <v>130</v>
      </c>
      <c r="C45" s="47"/>
      <c r="D45" s="47"/>
      <c r="E45" s="47"/>
      <c r="F45" s="47"/>
      <c r="G45" s="47">
        <f t="shared" si="0"/>
        <v>0</v>
      </c>
      <c r="H45" s="44"/>
    </row>
    <row r="46" spans="1:8" x14ac:dyDescent="0.2">
      <c r="A46" s="35" t="s">
        <v>74</v>
      </c>
      <c r="B46" s="36" t="s">
        <v>130</v>
      </c>
      <c r="C46" s="47"/>
      <c r="D46" s="47"/>
      <c r="E46" s="47"/>
      <c r="F46" s="47"/>
      <c r="G46" s="47">
        <f t="shared" si="0"/>
        <v>0</v>
      </c>
      <c r="H46" s="44"/>
    </row>
    <row r="47" spans="1:8" x14ac:dyDescent="0.2">
      <c r="A47" s="35" t="s">
        <v>73</v>
      </c>
      <c r="B47" s="36" t="s">
        <v>154</v>
      </c>
      <c r="C47" s="47">
        <v>12.99</v>
      </c>
      <c r="D47" s="47"/>
      <c r="E47" s="50" t="s">
        <v>192</v>
      </c>
      <c r="F47" s="47"/>
      <c r="G47" s="47">
        <v>52.86</v>
      </c>
      <c r="H47" s="51" t="s">
        <v>193</v>
      </c>
    </row>
    <row r="48" spans="1:8" x14ac:dyDescent="0.2">
      <c r="A48" s="35" t="s">
        <v>87</v>
      </c>
      <c r="B48" s="36" t="s">
        <v>190</v>
      </c>
      <c r="C48" s="47"/>
      <c r="D48" s="47"/>
      <c r="E48" s="48" t="s">
        <v>216</v>
      </c>
      <c r="F48" s="47"/>
      <c r="G48" s="48" t="s">
        <v>217</v>
      </c>
      <c r="H48" s="51" t="s">
        <v>218</v>
      </c>
    </row>
    <row r="49" spans="1:8" x14ac:dyDescent="0.2">
      <c r="A49" s="35" t="s">
        <v>117</v>
      </c>
      <c r="B49" s="36" t="s">
        <v>183</v>
      </c>
      <c r="C49" s="47"/>
      <c r="D49" s="47"/>
      <c r="E49" s="47">
        <v>302.16000000000003</v>
      </c>
      <c r="F49" s="47"/>
      <c r="G49" s="47">
        <f t="shared" si="0"/>
        <v>302.16000000000003</v>
      </c>
      <c r="H49" s="44"/>
    </row>
    <row r="50" spans="1:8" x14ac:dyDescent="0.2">
      <c r="A50" s="37" t="s">
        <v>158</v>
      </c>
      <c r="B50" s="36" t="s">
        <v>163</v>
      </c>
      <c r="C50" s="47"/>
      <c r="D50" s="47"/>
      <c r="E50" s="47">
        <v>21.52</v>
      </c>
      <c r="F50" s="47"/>
      <c r="G50" s="47">
        <v>21.52</v>
      </c>
      <c r="H50" s="44"/>
    </row>
    <row r="51" spans="1:8" x14ac:dyDescent="0.2">
      <c r="A51" s="37" t="s">
        <v>162</v>
      </c>
      <c r="B51" s="36"/>
      <c r="C51" s="47"/>
      <c r="D51" s="47"/>
      <c r="E51" s="48" t="s">
        <v>188</v>
      </c>
      <c r="F51" s="47"/>
      <c r="G51" s="47"/>
      <c r="H51" s="51" t="s">
        <v>189</v>
      </c>
    </row>
    <row r="52" spans="1:8" x14ac:dyDescent="0.2">
      <c r="A52" s="14" t="s">
        <v>0</v>
      </c>
      <c r="B52" s="15"/>
      <c r="C52" s="54"/>
      <c r="D52" s="54"/>
      <c r="E52" s="54"/>
      <c r="F52" s="54"/>
      <c r="G52" s="54"/>
      <c r="H52" s="55"/>
    </row>
    <row r="53" spans="1:8" x14ac:dyDescent="0.2">
      <c r="A53" s="7" t="s">
        <v>3</v>
      </c>
      <c r="B53" s="23" t="s">
        <v>128</v>
      </c>
      <c r="C53" s="46"/>
      <c r="D53" s="46"/>
      <c r="E53" s="46"/>
      <c r="F53" s="46"/>
      <c r="G53" s="46">
        <f t="shared" si="0"/>
        <v>0</v>
      </c>
      <c r="H53" s="40"/>
    </row>
    <row r="54" spans="1:8" x14ac:dyDescent="0.2">
      <c r="A54" s="7" t="s">
        <v>41</v>
      </c>
      <c r="B54" s="24" t="s">
        <v>131</v>
      </c>
      <c r="C54" s="46"/>
      <c r="D54" s="46"/>
      <c r="E54" s="52" t="s">
        <v>184</v>
      </c>
      <c r="F54" s="46"/>
      <c r="G54" s="52" t="s">
        <v>184</v>
      </c>
      <c r="H54" s="40" t="s">
        <v>184</v>
      </c>
    </row>
    <row r="55" spans="1:8" x14ac:dyDescent="0.2">
      <c r="A55" s="7" t="s">
        <v>15</v>
      </c>
      <c r="B55" s="23" t="s">
        <v>165</v>
      </c>
      <c r="C55" s="46"/>
      <c r="D55" s="46"/>
      <c r="E55" s="52" t="s">
        <v>185</v>
      </c>
      <c r="F55" s="46"/>
      <c r="G55" s="46">
        <v>250</v>
      </c>
      <c r="H55" s="52" t="s">
        <v>185</v>
      </c>
    </row>
    <row r="56" spans="1:8" x14ac:dyDescent="0.2">
      <c r="A56" s="7" t="s">
        <v>16</v>
      </c>
      <c r="B56" s="23" t="s">
        <v>127</v>
      </c>
      <c r="C56" s="46"/>
      <c r="D56" s="46"/>
      <c r="E56" s="46"/>
      <c r="F56" s="46"/>
      <c r="G56" s="46">
        <f t="shared" si="0"/>
        <v>0</v>
      </c>
      <c r="H56" s="40"/>
    </row>
    <row r="57" spans="1:8" x14ac:dyDescent="0.2">
      <c r="A57" s="11" t="s">
        <v>17</v>
      </c>
      <c r="B57" s="36" t="s">
        <v>127</v>
      </c>
      <c r="C57" s="47"/>
      <c r="D57" s="47"/>
      <c r="E57" s="48"/>
      <c r="F57" s="47"/>
      <c r="G57" s="47">
        <v>0</v>
      </c>
      <c r="H57" s="44"/>
    </row>
    <row r="58" spans="1:8" x14ac:dyDescent="0.2">
      <c r="A58" s="7" t="s">
        <v>18</v>
      </c>
      <c r="B58" s="23" t="s">
        <v>127</v>
      </c>
      <c r="C58" s="46"/>
      <c r="D58" s="46"/>
      <c r="E58" s="46"/>
      <c r="F58" s="46"/>
      <c r="G58" s="46">
        <f t="shared" si="0"/>
        <v>0</v>
      </c>
      <c r="H58" s="40"/>
    </row>
    <row r="59" spans="1:8" x14ac:dyDescent="0.2">
      <c r="A59" s="7" t="s">
        <v>9</v>
      </c>
      <c r="B59" s="23" t="s">
        <v>127</v>
      </c>
      <c r="C59" s="46"/>
      <c r="D59" s="46"/>
      <c r="E59" s="46"/>
      <c r="F59" s="46"/>
      <c r="G59" s="46">
        <f t="shared" si="0"/>
        <v>0</v>
      </c>
      <c r="H59" s="40"/>
    </row>
    <row r="60" spans="1:8" x14ac:dyDescent="0.2">
      <c r="A60" s="7" t="s">
        <v>42</v>
      </c>
      <c r="B60" s="23" t="s">
        <v>127</v>
      </c>
      <c r="C60" s="46"/>
      <c r="D60" s="46"/>
      <c r="E60" s="46"/>
      <c r="F60" s="46"/>
      <c r="G60" s="46">
        <f t="shared" si="0"/>
        <v>0</v>
      </c>
      <c r="H60" s="40"/>
    </row>
    <row r="61" spans="1:8" x14ac:dyDescent="0.2">
      <c r="A61" s="7" t="s">
        <v>87</v>
      </c>
      <c r="B61" s="23" t="s">
        <v>127</v>
      </c>
      <c r="C61" s="46"/>
      <c r="D61" s="46"/>
      <c r="E61" s="46"/>
      <c r="F61" s="46"/>
      <c r="G61" s="46">
        <f t="shared" si="0"/>
        <v>0</v>
      </c>
      <c r="H61" s="40"/>
    </row>
    <row r="62" spans="1:8" x14ac:dyDescent="0.2">
      <c r="A62" s="7" t="s">
        <v>117</v>
      </c>
      <c r="B62" s="23" t="s">
        <v>127</v>
      </c>
      <c r="C62" s="46"/>
      <c r="D62" s="46"/>
      <c r="E62" s="46"/>
      <c r="F62" s="46"/>
      <c r="G62" s="46">
        <f t="shared" si="0"/>
        <v>0</v>
      </c>
      <c r="H62" s="40"/>
    </row>
    <row r="63" spans="1:8" x14ac:dyDescent="0.2">
      <c r="A63" s="7"/>
      <c r="B63" s="5"/>
      <c r="C63" s="46"/>
      <c r="D63" s="46"/>
      <c r="E63" s="46"/>
      <c r="F63" s="46"/>
      <c r="G63" s="46"/>
      <c r="H63" s="40"/>
    </row>
    <row r="64" spans="1:8" x14ac:dyDescent="0.2">
      <c r="A64" s="14" t="s">
        <v>1</v>
      </c>
      <c r="B64" s="15"/>
      <c r="C64" s="54"/>
      <c r="D64" s="54"/>
      <c r="E64" s="54"/>
      <c r="F64" s="54"/>
      <c r="G64" s="54"/>
      <c r="H64" s="55"/>
    </row>
    <row r="65" spans="1:8" x14ac:dyDescent="0.2">
      <c r="A65" s="8" t="s">
        <v>19</v>
      </c>
      <c r="B65" s="23" t="s">
        <v>128</v>
      </c>
      <c r="C65" s="46"/>
      <c r="D65" s="46"/>
      <c r="E65" s="46"/>
      <c r="F65" s="46"/>
      <c r="G65" s="46">
        <f t="shared" si="0"/>
        <v>0</v>
      </c>
      <c r="H65" s="40"/>
    </row>
    <row r="66" spans="1:8" x14ac:dyDescent="0.2">
      <c r="A66" s="8" t="s">
        <v>20</v>
      </c>
      <c r="B66" s="23" t="s">
        <v>128</v>
      </c>
      <c r="C66" s="46"/>
      <c r="D66" s="46"/>
      <c r="E66" s="46"/>
      <c r="F66" s="46"/>
      <c r="G66" s="46">
        <f t="shared" si="0"/>
        <v>0</v>
      </c>
      <c r="H66" s="40"/>
    </row>
    <row r="67" spans="1:8" x14ac:dyDescent="0.2">
      <c r="A67" s="8" t="s">
        <v>21</v>
      </c>
      <c r="B67" s="23" t="s">
        <v>128</v>
      </c>
      <c r="C67" s="46"/>
      <c r="D67" s="46"/>
      <c r="E67" s="46"/>
      <c r="F67" s="46"/>
      <c r="G67" s="46">
        <f t="shared" si="0"/>
        <v>0</v>
      </c>
      <c r="H67" s="40"/>
    </row>
    <row r="68" spans="1:8" x14ac:dyDescent="0.2">
      <c r="A68" s="8" t="s">
        <v>22</v>
      </c>
      <c r="B68" s="23" t="s">
        <v>128</v>
      </c>
      <c r="C68" s="46"/>
      <c r="D68" s="46"/>
      <c r="E68" s="46"/>
      <c r="F68" s="46"/>
      <c r="G68" s="46">
        <f t="shared" si="0"/>
        <v>0</v>
      </c>
      <c r="H68" s="40"/>
    </row>
    <row r="69" spans="1:8" x14ac:dyDescent="0.2">
      <c r="A69" s="8" t="s">
        <v>83</v>
      </c>
      <c r="B69" s="23" t="s">
        <v>128</v>
      </c>
      <c r="C69" s="46"/>
      <c r="D69" s="46"/>
      <c r="E69" s="46"/>
      <c r="F69" s="46"/>
      <c r="G69" s="46">
        <f t="shared" si="0"/>
        <v>0</v>
      </c>
      <c r="H69" s="40"/>
    </row>
    <row r="70" spans="1:8" x14ac:dyDescent="0.2">
      <c r="A70" s="8" t="s">
        <v>87</v>
      </c>
      <c r="B70" s="23" t="s">
        <v>127</v>
      </c>
      <c r="C70" s="46"/>
      <c r="D70" s="46"/>
      <c r="E70" s="46"/>
      <c r="F70" s="46"/>
      <c r="G70" s="46">
        <f t="shared" si="0"/>
        <v>0</v>
      </c>
      <c r="H70" s="40"/>
    </row>
    <row r="71" spans="1:8" x14ac:dyDescent="0.2">
      <c r="A71" s="8" t="s">
        <v>117</v>
      </c>
      <c r="B71" s="23"/>
      <c r="C71" s="46"/>
      <c r="D71" s="46"/>
      <c r="E71" s="46"/>
      <c r="F71" s="46"/>
      <c r="G71" s="46">
        <f t="shared" si="0"/>
        <v>0</v>
      </c>
      <c r="H71" s="40"/>
    </row>
    <row r="72" spans="1:8" x14ac:dyDescent="0.2">
      <c r="A72" s="7"/>
      <c r="B72" s="5"/>
      <c r="C72" s="46"/>
      <c r="D72" s="46"/>
      <c r="E72" s="46"/>
      <c r="F72" s="46"/>
      <c r="G72" s="46"/>
      <c r="H72" s="40"/>
    </row>
    <row r="73" spans="1:8" x14ac:dyDescent="0.2">
      <c r="A73" s="14" t="s">
        <v>2</v>
      </c>
      <c r="B73" s="15"/>
      <c r="C73" s="54"/>
      <c r="D73" s="54"/>
      <c r="E73" s="54"/>
      <c r="F73" s="54"/>
      <c r="G73" s="54"/>
      <c r="H73" s="55"/>
    </row>
    <row r="74" spans="1:8" x14ac:dyDescent="0.2">
      <c r="A74" s="11" t="s">
        <v>23</v>
      </c>
      <c r="B74" s="36" t="s">
        <v>132</v>
      </c>
      <c r="C74" s="47" t="s">
        <v>151</v>
      </c>
      <c r="D74" s="47"/>
      <c r="E74" s="47">
        <v>294.99</v>
      </c>
      <c r="F74" s="47"/>
      <c r="G74" s="48" t="s">
        <v>186</v>
      </c>
      <c r="H74" s="48" t="s">
        <v>214</v>
      </c>
    </row>
    <row r="75" spans="1:8" x14ac:dyDescent="0.2">
      <c r="A75" s="8" t="s">
        <v>20</v>
      </c>
      <c r="B75" s="23" t="s">
        <v>128</v>
      </c>
      <c r="C75" s="46"/>
      <c r="D75" s="46"/>
      <c r="E75" s="46"/>
      <c r="F75" s="46"/>
      <c r="G75" s="46">
        <f t="shared" ref="G75:G137" si="1">MAX(C75:F75)</f>
        <v>0</v>
      </c>
      <c r="H75" s="40"/>
    </row>
    <row r="76" spans="1:8" x14ac:dyDescent="0.2">
      <c r="A76" s="7" t="s">
        <v>21</v>
      </c>
      <c r="B76" s="23" t="s">
        <v>128</v>
      </c>
      <c r="C76" s="46"/>
      <c r="D76" s="46"/>
      <c r="E76" s="46"/>
      <c r="F76" s="46"/>
      <c r="G76" s="46">
        <f t="shared" si="1"/>
        <v>0</v>
      </c>
      <c r="H76" s="40"/>
    </row>
    <row r="77" spans="1:8" x14ac:dyDescent="0.2">
      <c r="A77" s="7" t="s">
        <v>24</v>
      </c>
      <c r="B77" s="23" t="s">
        <v>128</v>
      </c>
      <c r="C77" s="46"/>
      <c r="D77" s="46"/>
      <c r="E77" s="46"/>
      <c r="F77" s="46"/>
      <c r="G77" s="46">
        <f t="shared" si="1"/>
        <v>0</v>
      </c>
      <c r="H77" s="40"/>
    </row>
    <row r="78" spans="1:8" x14ac:dyDescent="0.2">
      <c r="A78" s="7" t="s">
        <v>25</v>
      </c>
      <c r="B78" s="23" t="s">
        <v>128</v>
      </c>
      <c r="C78" s="46"/>
      <c r="D78" s="46"/>
      <c r="E78" s="46"/>
      <c r="F78" s="46"/>
      <c r="G78" s="46">
        <f t="shared" si="1"/>
        <v>0</v>
      </c>
      <c r="H78" s="40"/>
    </row>
    <row r="79" spans="1:8" x14ac:dyDescent="0.2">
      <c r="A79" s="7" t="s">
        <v>87</v>
      </c>
      <c r="B79" s="23" t="s">
        <v>127</v>
      </c>
      <c r="C79" s="46"/>
      <c r="D79" s="46"/>
      <c r="E79" s="46"/>
      <c r="F79" s="46"/>
      <c r="G79" s="46">
        <f t="shared" si="1"/>
        <v>0</v>
      </c>
      <c r="H79" s="40"/>
    </row>
    <row r="80" spans="1:8" x14ac:dyDescent="0.2">
      <c r="A80" s="7" t="s">
        <v>117</v>
      </c>
      <c r="B80" s="23" t="s">
        <v>127</v>
      </c>
      <c r="C80" s="46"/>
      <c r="D80" s="46"/>
      <c r="E80" s="46"/>
      <c r="F80" s="46"/>
      <c r="G80" s="46">
        <f t="shared" si="1"/>
        <v>0</v>
      </c>
      <c r="H80" s="40"/>
    </row>
    <row r="81" spans="1:8" x14ac:dyDescent="0.2">
      <c r="A81" s="7"/>
      <c r="B81" s="5"/>
      <c r="C81" s="46"/>
      <c r="D81" s="46"/>
      <c r="E81" s="46"/>
      <c r="F81" s="46"/>
      <c r="G81" s="46"/>
      <c r="H81" s="40"/>
    </row>
    <row r="82" spans="1:8" x14ac:dyDescent="0.2">
      <c r="A82" s="14" t="s">
        <v>4</v>
      </c>
      <c r="B82" s="15"/>
      <c r="C82" s="54"/>
      <c r="D82" s="54"/>
      <c r="E82" s="54"/>
      <c r="F82" s="54"/>
      <c r="G82" s="54"/>
      <c r="H82" s="55"/>
    </row>
    <row r="83" spans="1:8" x14ac:dyDescent="0.2">
      <c r="A83" s="11" t="s">
        <v>5</v>
      </c>
      <c r="B83" s="36" t="s">
        <v>153</v>
      </c>
      <c r="C83" s="47">
        <v>1129</v>
      </c>
      <c r="D83" s="47"/>
      <c r="E83" s="48">
        <v>350</v>
      </c>
      <c r="F83" s="48" t="s">
        <v>198</v>
      </c>
      <c r="G83" s="48" t="s">
        <v>197</v>
      </c>
      <c r="H83" s="51" t="s">
        <v>203</v>
      </c>
    </row>
    <row r="84" spans="1:8" x14ac:dyDescent="0.2">
      <c r="A84" s="7" t="s">
        <v>6</v>
      </c>
      <c r="B84" s="23" t="s">
        <v>127</v>
      </c>
      <c r="C84" s="46"/>
      <c r="D84" s="46"/>
      <c r="E84" s="46"/>
      <c r="F84" s="46"/>
      <c r="G84" s="46">
        <f t="shared" si="1"/>
        <v>0</v>
      </c>
      <c r="H84" s="40"/>
    </row>
    <row r="85" spans="1:8" x14ac:dyDescent="0.2">
      <c r="A85" s="7" t="s">
        <v>69</v>
      </c>
      <c r="B85" s="23" t="s">
        <v>128</v>
      </c>
      <c r="C85" s="46"/>
      <c r="D85" s="46"/>
      <c r="E85" s="46"/>
      <c r="F85" s="46"/>
      <c r="G85" s="46">
        <f t="shared" si="1"/>
        <v>0</v>
      </c>
      <c r="H85" s="40"/>
    </row>
    <row r="86" spans="1:8" x14ac:dyDescent="0.2">
      <c r="A86" s="7" t="s">
        <v>10</v>
      </c>
      <c r="B86" s="23" t="s">
        <v>128</v>
      </c>
      <c r="C86" s="46"/>
      <c r="D86" s="46"/>
      <c r="E86" s="46"/>
      <c r="F86" s="46"/>
      <c r="G86" s="46">
        <f t="shared" si="1"/>
        <v>0</v>
      </c>
      <c r="H86" s="40"/>
    </row>
    <row r="87" spans="1:8" x14ac:dyDescent="0.2">
      <c r="A87" s="7" t="s">
        <v>11</v>
      </c>
      <c r="B87" s="23" t="s">
        <v>128</v>
      </c>
      <c r="C87" s="46"/>
      <c r="D87" s="46"/>
      <c r="E87" s="46"/>
      <c r="F87" s="46"/>
      <c r="G87" s="46">
        <f t="shared" si="1"/>
        <v>0</v>
      </c>
      <c r="H87" s="40"/>
    </row>
    <row r="88" spans="1:8" x14ac:dyDescent="0.2">
      <c r="A88" s="7" t="s">
        <v>12</v>
      </c>
      <c r="B88" s="23" t="s">
        <v>128</v>
      </c>
      <c r="C88" s="46"/>
      <c r="D88" s="46"/>
      <c r="E88" s="46"/>
      <c r="F88" s="46"/>
      <c r="G88" s="46">
        <f t="shared" si="1"/>
        <v>0</v>
      </c>
      <c r="H88" s="40"/>
    </row>
    <row r="89" spans="1:8" x14ac:dyDescent="0.2">
      <c r="A89" s="7" t="s">
        <v>13</v>
      </c>
      <c r="B89" s="23" t="s">
        <v>128</v>
      </c>
      <c r="C89" s="46"/>
      <c r="D89" s="46"/>
      <c r="E89" s="46"/>
      <c r="F89" s="46"/>
      <c r="G89" s="46">
        <f t="shared" si="1"/>
        <v>0</v>
      </c>
      <c r="H89" s="40"/>
    </row>
    <row r="90" spans="1:8" x14ac:dyDescent="0.2">
      <c r="A90" s="7" t="s">
        <v>14</v>
      </c>
      <c r="B90" s="23" t="s">
        <v>128</v>
      </c>
      <c r="C90" s="46"/>
      <c r="D90" s="46"/>
      <c r="E90" s="46"/>
      <c r="F90" s="46"/>
      <c r="G90" s="46">
        <f t="shared" si="1"/>
        <v>0</v>
      </c>
      <c r="H90" s="40"/>
    </row>
    <row r="91" spans="1:8" x14ac:dyDescent="0.2">
      <c r="A91" s="11" t="s">
        <v>85</v>
      </c>
      <c r="B91" s="36" t="s">
        <v>128</v>
      </c>
      <c r="C91" s="47"/>
      <c r="D91" s="47"/>
      <c r="E91" s="47"/>
      <c r="F91" s="47"/>
      <c r="G91" s="47">
        <f t="shared" si="1"/>
        <v>0</v>
      </c>
      <c r="H91" s="44"/>
    </row>
    <row r="92" spans="1:8" x14ac:dyDescent="0.2">
      <c r="A92" s="9" t="s">
        <v>84</v>
      </c>
      <c r="B92" s="23" t="s">
        <v>127</v>
      </c>
      <c r="C92" s="46"/>
      <c r="D92" s="46"/>
      <c r="E92" s="46"/>
      <c r="F92" s="46"/>
      <c r="G92" s="46">
        <f t="shared" si="1"/>
        <v>0</v>
      </c>
      <c r="H92" s="40"/>
    </row>
    <row r="93" spans="1:8" x14ac:dyDescent="0.2">
      <c r="A93" s="7" t="s">
        <v>87</v>
      </c>
      <c r="B93" s="23" t="s">
        <v>196</v>
      </c>
      <c r="C93" s="46">
        <v>399.99</v>
      </c>
      <c r="D93" s="46"/>
      <c r="E93" s="52" t="s">
        <v>199</v>
      </c>
      <c r="F93" s="52" t="s">
        <v>200</v>
      </c>
      <c r="G93" s="52" t="s">
        <v>201</v>
      </c>
      <c r="H93" s="53" t="s">
        <v>202</v>
      </c>
    </row>
    <row r="94" spans="1:8" x14ac:dyDescent="0.2">
      <c r="A94" s="7" t="s">
        <v>117</v>
      </c>
      <c r="B94" s="23" t="s">
        <v>127</v>
      </c>
      <c r="C94" s="46"/>
      <c r="D94" s="46"/>
      <c r="E94" s="46"/>
      <c r="F94" s="46"/>
      <c r="G94" s="46">
        <f t="shared" si="1"/>
        <v>0</v>
      </c>
      <c r="H94" s="40"/>
    </row>
    <row r="95" spans="1:8" x14ac:dyDescent="0.2">
      <c r="A95" s="7"/>
      <c r="B95" s="5"/>
      <c r="C95" s="46"/>
      <c r="D95" s="46"/>
      <c r="E95" s="46"/>
      <c r="F95" s="46"/>
      <c r="G95" s="46"/>
      <c r="H95" s="40"/>
    </row>
    <row r="96" spans="1:8" x14ac:dyDescent="0.2">
      <c r="A96" s="14" t="s">
        <v>8</v>
      </c>
      <c r="B96" s="15"/>
      <c r="C96" s="54"/>
      <c r="D96" s="54"/>
      <c r="E96" s="54"/>
      <c r="F96" s="54"/>
      <c r="G96" s="54"/>
      <c r="H96" s="55"/>
    </row>
    <row r="97" spans="1:8" x14ac:dyDescent="0.2">
      <c r="A97" s="7" t="s">
        <v>27</v>
      </c>
      <c r="B97" s="23" t="s">
        <v>128</v>
      </c>
      <c r="C97" s="46"/>
      <c r="D97" s="46"/>
      <c r="E97" s="46"/>
      <c r="F97" s="46"/>
      <c r="G97" s="46">
        <f t="shared" si="1"/>
        <v>0</v>
      </c>
      <c r="H97" s="40"/>
    </row>
    <row r="98" spans="1:8" x14ac:dyDescent="0.2">
      <c r="A98" s="7" t="s">
        <v>86</v>
      </c>
      <c r="B98" s="23" t="s">
        <v>128</v>
      </c>
      <c r="C98" s="46"/>
      <c r="D98" s="46"/>
      <c r="E98" s="46"/>
      <c r="F98" s="46"/>
      <c r="G98" s="46">
        <f t="shared" si="1"/>
        <v>0</v>
      </c>
      <c r="H98" s="40"/>
    </row>
    <row r="99" spans="1:8" x14ac:dyDescent="0.2">
      <c r="A99" s="7" t="s">
        <v>43</v>
      </c>
      <c r="B99" s="23" t="s">
        <v>127</v>
      </c>
      <c r="C99" s="46"/>
      <c r="D99" s="46"/>
      <c r="E99" s="46"/>
      <c r="F99" s="46"/>
      <c r="G99" s="46">
        <f t="shared" si="1"/>
        <v>0</v>
      </c>
      <c r="H99" s="40"/>
    </row>
    <row r="100" spans="1:8" x14ac:dyDescent="0.2">
      <c r="A100" s="7" t="s">
        <v>44</v>
      </c>
      <c r="B100" s="23" t="s">
        <v>128</v>
      </c>
      <c r="C100" s="46"/>
      <c r="D100" s="46"/>
      <c r="E100" s="46"/>
      <c r="F100" s="46"/>
      <c r="G100" s="46">
        <f t="shared" si="1"/>
        <v>0</v>
      </c>
      <c r="H100" s="40"/>
    </row>
    <row r="101" spans="1:8" x14ac:dyDescent="0.2">
      <c r="A101" s="7" t="s">
        <v>45</v>
      </c>
      <c r="B101" s="23" t="s">
        <v>128</v>
      </c>
      <c r="C101" s="46"/>
      <c r="D101" s="46"/>
      <c r="E101" s="46"/>
      <c r="F101" s="46"/>
      <c r="G101" s="46">
        <f t="shared" si="1"/>
        <v>0</v>
      </c>
      <c r="H101" s="40"/>
    </row>
    <row r="102" spans="1:8" x14ac:dyDescent="0.2">
      <c r="A102" s="7" t="s">
        <v>87</v>
      </c>
      <c r="B102" s="23" t="s">
        <v>127</v>
      </c>
      <c r="C102" s="46"/>
      <c r="D102" s="46"/>
      <c r="E102" s="46"/>
      <c r="F102" s="46"/>
      <c r="G102" s="46">
        <f t="shared" si="1"/>
        <v>0</v>
      </c>
      <c r="H102" s="40"/>
    </row>
    <row r="103" spans="1:8" x14ac:dyDescent="0.2">
      <c r="A103" s="7" t="s">
        <v>117</v>
      </c>
      <c r="B103" s="23" t="s">
        <v>127</v>
      </c>
      <c r="C103" s="46"/>
      <c r="D103" s="46"/>
      <c r="E103" s="46"/>
      <c r="F103" s="46"/>
      <c r="G103" s="46">
        <f t="shared" si="1"/>
        <v>0</v>
      </c>
      <c r="H103" s="40"/>
    </row>
    <row r="104" spans="1:8" x14ac:dyDescent="0.2">
      <c r="A104" s="7"/>
      <c r="B104" s="5"/>
      <c r="C104" s="46"/>
      <c r="D104" s="46"/>
      <c r="E104" s="46"/>
      <c r="F104" s="46"/>
      <c r="G104" s="46"/>
      <c r="H104" s="40"/>
    </row>
    <row r="105" spans="1:8" x14ac:dyDescent="0.2">
      <c r="A105" s="14" t="s">
        <v>26</v>
      </c>
      <c r="B105" s="15"/>
      <c r="C105" s="54"/>
      <c r="D105" s="54"/>
      <c r="E105" s="54"/>
      <c r="F105" s="54"/>
      <c r="G105" s="54"/>
      <c r="H105" s="55"/>
    </row>
    <row r="106" spans="1:8" x14ac:dyDescent="0.2">
      <c r="A106" s="11" t="s">
        <v>33</v>
      </c>
      <c r="B106" s="36" t="s">
        <v>128</v>
      </c>
      <c r="C106" s="47"/>
      <c r="D106" s="47"/>
      <c r="E106" s="47"/>
      <c r="F106" s="47"/>
      <c r="G106" s="47">
        <f t="shared" si="1"/>
        <v>0</v>
      </c>
      <c r="H106" s="44"/>
    </row>
    <row r="107" spans="1:8" x14ac:dyDescent="0.2">
      <c r="A107" s="11" t="s">
        <v>34</v>
      </c>
      <c r="B107" s="36" t="s">
        <v>127</v>
      </c>
      <c r="C107" s="47"/>
      <c r="D107" s="47"/>
      <c r="E107" s="47"/>
      <c r="F107" s="47"/>
      <c r="G107" s="47">
        <f t="shared" si="1"/>
        <v>0</v>
      </c>
      <c r="H107" s="44"/>
    </row>
    <row r="108" spans="1:8" x14ac:dyDescent="0.2">
      <c r="A108" s="7" t="s">
        <v>35</v>
      </c>
      <c r="B108" s="23" t="s">
        <v>127</v>
      </c>
      <c r="C108" s="46"/>
      <c r="D108" s="46"/>
      <c r="E108" s="46"/>
      <c r="F108" s="46"/>
      <c r="G108" s="46">
        <f t="shared" si="1"/>
        <v>0</v>
      </c>
      <c r="H108" s="40"/>
    </row>
    <row r="109" spans="1:8" x14ac:dyDescent="0.2">
      <c r="A109" s="7" t="s">
        <v>70</v>
      </c>
      <c r="B109" s="23" t="s">
        <v>128</v>
      </c>
      <c r="C109" s="46"/>
      <c r="D109" s="46"/>
      <c r="E109" s="46"/>
      <c r="F109" s="46"/>
      <c r="G109" s="46">
        <f t="shared" si="1"/>
        <v>0</v>
      </c>
      <c r="H109" s="40"/>
    </row>
    <row r="110" spans="1:8" x14ac:dyDescent="0.2">
      <c r="A110" s="7" t="s">
        <v>117</v>
      </c>
      <c r="B110" s="23" t="s">
        <v>127</v>
      </c>
      <c r="C110" s="46"/>
      <c r="D110" s="46"/>
      <c r="E110" s="46"/>
      <c r="F110" s="46"/>
      <c r="G110" s="46">
        <f t="shared" si="1"/>
        <v>0</v>
      </c>
      <c r="H110" s="40"/>
    </row>
    <row r="111" spans="1:8" x14ac:dyDescent="0.2">
      <c r="A111" s="37" t="s">
        <v>133</v>
      </c>
      <c r="B111" s="36" t="s">
        <v>128</v>
      </c>
      <c r="C111" s="47"/>
      <c r="D111" s="47"/>
      <c r="E111" s="47"/>
      <c r="F111" s="47"/>
      <c r="G111" s="47"/>
      <c r="H111" s="44"/>
    </row>
    <row r="112" spans="1:8" x14ac:dyDescent="0.2">
      <c r="A112" s="14" t="s">
        <v>29</v>
      </c>
      <c r="B112" s="15"/>
      <c r="C112" s="54"/>
      <c r="D112" s="54"/>
      <c r="E112" s="54"/>
      <c r="F112" s="54"/>
      <c r="G112" s="54"/>
      <c r="H112" s="55"/>
    </row>
    <row r="113" spans="1:8" x14ac:dyDescent="0.2">
      <c r="A113" s="7" t="s">
        <v>89</v>
      </c>
      <c r="B113" s="23" t="s">
        <v>127</v>
      </c>
      <c r="C113" s="46"/>
      <c r="D113" s="46"/>
      <c r="E113" s="46"/>
      <c r="F113" s="46"/>
      <c r="G113" s="46">
        <f t="shared" si="1"/>
        <v>0</v>
      </c>
      <c r="H113" s="40"/>
    </row>
    <row r="114" spans="1:8" x14ac:dyDescent="0.2">
      <c r="A114" s="7" t="s">
        <v>90</v>
      </c>
      <c r="B114" s="23" t="s">
        <v>127</v>
      </c>
      <c r="C114" s="46"/>
      <c r="D114" s="46"/>
      <c r="E114" s="46"/>
      <c r="F114" s="46"/>
      <c r="G114" s="46">
        <f t="shared" si="1"/>
        <v>0</v>
      </c>
      <c r="H114" s="40"/>
    </row>
    <row r="115" spans="1:8" x14ac:dyDescent="0.2">
      <c r="A115" s="7" t="s">
        <v>30</v>
      </c>
      <c r="B115" s="23" t="s">
        <v>128</v>
      </c>
      <c r="C115" s="46"/>
      <c r="D115" s="46"/>
      <c r="E115" s="46"/>
      <c r="F115" s="46"/>
      <c r="G115" s="46">
        <f t="shared" si="1"/>
        <v>0</v>
      </c>
      <c r="H115" s="40"/>
    </row>
    <row r="116" spans="1:8" x14ac:dyDescent="0.2">
      <c r="A116" s="7" t="s">
        <v>31</v>
      </c>
      <c r="B116" s="23" t="s">
        <v>128</v>
      </c>
      <c r="C116" s="46"/>
      <c r="D116" s="46"/>
      <c r="E116" s="46"/>
      <c r="F116" s="46"/>
      <c r="G116" s="46">
        <f t="shared" si="1"/>
        <v>0</v>
      </c>
      <c r="H116" s="40"/>
    </row>
    <row r="117" spans="1:8" x14ac:dyDescent="0.2">
      <c r="A117" s="7" t="s">
        <v>32</v>
      </c>
      <c r="B117" s="23" t="s">
        <v>128</v>
      </c>
      <c r="C117" s="46"/>
      <c r="D117" s="46"/>
      <c r="E117" s="46"/>
      <c r="F117" s="46"/>
      <c r="G117" s="46">
        <f t="shared" si="1"/>
        <v>0</v>
      </c>
      <c r="H117" s="40"/>
    </row>
    <row r="118" spans="1:8" x14ac:dyDescent="0.2">
      <c r="A118" s="7" t="s">
        <v>91</v>
      </c>
      <c r="B118" s="23" t="s">
        <v>128</v>
      </c>
      <c r="C118" s="46"/>
      <c r="D118" s="46"/>
      <c r="E118" s="46"/>
      <c r="F118" s="46"/>
      <c r="G118" s="46">
        <f t="shared" si="1"/>
        <v>0</v>
      </c>
      <c r="H118" s="40"/>
    </row>
    <row r="119" spans="1:8" x14ac:dyDescent="0.2">
      <c r="A119" s="7" t="s">
        <v>46</v>
      </c>
      <c r="B119" s="23" t="s">
        <v>128</v>
      </c>
      <c r="C119" s="46"/>
      <c r="D119" s="46"/>
      <c r="E119" s="46"/>
      <c r="F119" s="46"/>
      <c r="G119" s="46">
        <f t="shared" si="1"/>
        <v>0</v>
      </c>
      <c r="H119" s="40"/>
    </row>
    <row r="120" spans="1:8" x14ac:dyDescent="0.2">
      <c r="A120" s="11" t="s">
        <v>48</v>
      </c>
      <c r="B120" s="36" t="s">
        <v>128</v>
      </c>
      <c r="C120" s="47"/>
      <c r="D120" s="47"/>
      <c r="E120" s="47"/>
      <c r="F120" s="47"/>
      <c r="G120" s="47">
        <f t="shared" si="1"/>
        <v>0</v>
      </c>
      <c r="H120" s="44"/>
    </row>
    <row r="121" spans="1:8" x14ac:dyDescent="0.2">
      <c r="A121" s="7" t="s">
        <v>71</v>
      </c>
      <c r="B121" s="23" t="s">
        <v>128</v>
      </c>
      <c r="C121" s="46"/>
      <c r="D121" s="46"/>
      <c r="E121" s="46"/>
      <c r="F121" s="46"/>
      <c r="G121" s="46">
        <f t="shared" si="1"/>
        <v>0</v>
      </c>
      <c r="H121" s="40"/>
    </row>
    <row r="122" spans="1:8" x14ac:dyDescent="0.2">
      <c r="A122" s="7" t="s">
        <v>49</v>
      </c>
      <c r="B122" s="23" t="s">
        <v>128</v>
      </c>
      <c r="C122" s="46"/>
      <c r="D122" s="46"/>
      <c r="E122" s="46"/>
      <c r="F122" s="46"/>
      <c r="G122" s="46">
        <f t="shared" si="1"/>
        <v>0</v>
      </c>
      <c r="H122" s="40"/>
    </row>
    <row r="123" spans="1:8" x14ac:dyDescent="0.2">
      <c r="A123" s="7" t="s">
        <v>50</v>
      </c>
      <c r="B123" s="23" t="s">
        <v>128</v>
      </c>
      <c r="C123" s="46"/>
      <c r="D123" s="46"/>
      <c r="E123" s="46"/>
      <c r="F123" s="46"/>
      <c r="G123" s="46">
        <f t="shared" si="1"/>
        <v>0</v>
      </c>
      <c r="H123" s="40"/>
    </row>
    <row r="124" spans="1:8" x14ac:dyDescent="0.2">
      <c r="A124" s="7" t="s">
        <v>51</v>
      </c>
      <c r="B124" s="23" t="s">
        <v>128</v>
      </c>
      <c r="C124" s="46"/>
      <c r="D124" s="46"/>
      <c r="E124" s="46"/>
      <c r="F124" s="46"/>
      <c r="G124" s="46">
        <f t="shared" si="1"/>
        <v>0</v>
      </c>
      <c r="H124" s="40"/>
    </row>
    <row r="125" spans="1:8" x14ac:dyDescent="0.2">
      <c r="A125" s="7" t="s">
        <v>72</v>
      </c>
      <c r="B125" s="23" t="s">
        <v>128</v>
      </c>
      <c r="C125" s="46"/>
      <c r="D125" s="46"/>
      <c r="E125" s="46"/>
      <c r="F125" s="46"/>
      <c r="G125" s="46">
        <f t="shared" si="1"/>
        <v>0</v>
      </c>
      <c r="H125" s="40"/>
    </row>
    <row r="126" spans="1:8" x14ac:dyDescent="0.2">
      <c r="A126" s="7" t="s">
        <v>87</v>
      </c>
      <c r="B126" s="23" t="s">
        <v>127</v>
      </c>
      <c r="C126" s="46"/>
      <c r="D126" s="46"/>
      <c r="E126" s="46"/>
      <c r="F126" s="46"/>
      <c r="G126" s="46">
        <f t="shared" si="1"/>
        <v>0</v>
      </c>
      <c r="H126" s="40"/>
    </row>
    <row r="127" spans="1:8" x14ac:dyDescent="0.2">
      <c r="A127" s="7" t="s">
        <v>117</v>
      </c>
      <c r="B127" s="23" t="s">
        <v>127</v>
      </c>
      <c r="C127" s="46"/>
      <c r="D127" s="46"/>
      <c r="E127" s="46"/>
      <c r="F127" s="46"/>
      <c r="G127" s="46">
        <f t="shared" si="1"/>
        <v>0</v>
      </c>
      <c r="H127" s="40"/>
    </row>
    <row r="128" spans="1:8" x14ac:dyDescent="0.2">
      <c r="A128" s="7"/>
      <c r="B128" s="5"/>
      <c r="C128" s="46"/>
      <c r="D128" s="46"/>
      <c r="E128" s="46"/>
      <c r="F128" s="46"/>
      <c r="G128" s="46"/>
      <c r="H128" s="40"/>
    </row>
    <row r="129" spans="1:8" x14ac:dyDescent="0.2">
      <c r="A129" s="14" t="s">
        <v>53</v>
      </c>
      <c r="B129" s="15"/>
      <c r="C129" s="54"/>
      <c r="D129" s="54"/>
      <c r="E129" s="54"/>
      <c r="F129" s="54"/>
      <c r="G129" s="54"/>
      <c r="H129" s="55"/>
    </row>
    <row r="130" spans="1:8" x14ac:dyDescent="0.2">
      <c r="A130" s="7" t="s">
        <v>47</v>
      </c>
      <c r="B130" s="23" t="s">
        <v>128</v>
      </c>
      <c r="C130" s="46"/>
      <c r="D130" s="46"/>
      <c r="E130" s="46"/>
      <c r="F130" s="46"/>
      <c r="G130" s="46">
        <f t="shared" si="1"/>
        <v>0</v>
      </c>
      <c r="H130" s="40"/>
    </row>
    <row r="131" spans="1:8" x14ac:dyDescent="0.2">
      <c r="A131" s="7" t="s">
        <v>54</v>
      </c>
      <c r="B131" s="23" t="s">
        <v>128</v>
      </c>
      <c r="C131" s="46"/>
      <c r="D131" s="46"/>
      <c r="E131" s="46"/>
      <c r="F131" s="46"/>
      <c r="G131" s="46">
        <f t="shared" si="1"/>
        <v>0</v>
      </c>
      <c r="H131" s="40"/>
    </row>
    <row r="132" spans="1:8" x14ac:dyDescent="0.2">
      <c r="A132" s="7" t="s">
        <v>55</v>
      </c>
      <c r="B132" s="23" t="s">
        <v>128</v>
      </c>
      <c r="C132" s="46"/>
      <c r="D132" s="46"/>
      <c r="E132" s="46"/>
      <c r="F132" s="46"/>
      <c r="G132" s="46">
        <f t="shared" si="1"/>
        <v>0</v>
      </c>
      <c r="H132" s="40"/>
    </row>
    <row r="133" spans="1:8" x14ac:dyDescent="0.2">
      <c r="A133" s="7" t="s">
        <v>56</v>
      </c>
      <c r="B133" s="23" t="s">
        <v>128</v>
      </c>
      <c r="C133" s="46"/>
      <c r="D133" s="46"/>
      <c r="E133" s="46"/>
      <c r="F133" s="46"/>
      <c r="G133" s="46">
        <f t="shared" si="1"/>
        <v>0</v>
      </c>
      <c r="H133" s="40"/>
    </row>
    <row r="134" spans="1:8" x14ac:dyDescent="0.2">
      <c r="A134" s="7" t="s">
        <v>57</v>
      </c>
      <c r="B134" s="43" t="s">
        <v>170</v>
      </c>
      <c r="C134" s="46"/>
      <c r="D134" s="46"/>
      <c r="E134" s="46"/>
      <c r="F134" s="46"/>
      <c r="G134" s="46">
        <f t="shared" si="1"/>
        <v>0</v>
      </c>
      <c r="H134" s="40"/>
    </row>
    <row r="135" spans="1:8" x14ac:dyDescent="0.2">
      <c r="A135" s="7" t="s">
        <v>58</v>
      </c>
      <c r="B135" s="23" t="s">
        <v>128</v>
      </c>
      <c r="C135" s="46"/>
      <c r="D135" s="46"/>
      <c r="E135" s="46"/>
      <c r="F135" s="46"/>
      <c r="G135" s="46">
        <f t="shared" si="1"/>
        <v>0</v>
      </c>
      <c r="H135" s="40"/>
    </row>
    <row r="136" spans="1:8" x14ac:dyDescent="0.2">
      <c r="A136" s="7" t="s">
        <v>92</v>
      </c>
      <c r="B136" s="23" t="s">
        <v>128</v>
      </c>
      <c r="C136" s="46"/>
      <c r="D136" s="46"/>
      <c r="E136" s="46"/>
      <c r="F136" s="46"/>
      <c r="G136" s="46">
        <f t="shared" si="1"/>
        <v>0</v>
      </c>
      <c r="H136" s="40"/>
    </row>
    <row r="137" spans="1:8" x14ac:dyDescent="0.2">
      <c r="A137" s="7" t="s">
        <v>93</v>
      </c>
      <c r="B137" s="23" t="s">
        <v>127</v>
      </c>
      <c r="C137" s="46"/>
      <c r="D137" s="46"/>
      <c r="E137" s="46"/>
      <c r="F137" s="46"/>
      <c r="G137" s="46">
        <f t="shared" si="1"/>
        <v>0</v>
      </c>
      <c r="H137" s="40"/>
    </row>
    <row r="138" spans="1:8" x14ac:dyDescent="0.2">
      <c r="A138" s="10" t="s">
        <v>94</v>
      </c>
      <c r="B138" s="23" t="s">
        <v>127</v>
      </c>
      <c r="C138" s="46"/>
      <c r="D138" s="46"/>
      <c r="E138" s="46"/>
      <c r="F138" s="46"/>
      <c r="G138" s="46">
        <f t="shared" ref="G138:G151" si="2">MAX(C138:F138)</f>
        <v>0</v>
      </c>
      <c r="H138" s="40"/>
    </row>
    <row r="139" spans="1:8" x14ac:dyDescent="0.2">
      <c r="A139" s="7" t="s">
        <v>95</v>
      </c>
      <c r="B139" s="43" t="s">
        <v>171</v>
      </c>
      <c r="C139" s="46"/>
      <c r="D139" s="46"/>
      <c r="E139" s="46"/>
      <c r="F139" s="46"/>
      <c r="G139" s="46">
        <f t="shared" si="2"/>
        <v>0</v>
      </c>
      <c r="H139" s="40"/>
    </row>
    <row r="140" spans="1:8" x14ac:dyDescent="0.2">
      <c r="A140" s="7" t="s">
        <v>96</v>
      </c>
      <c r="B140" s="23" t="s">
        <v>127</v>
      </c>
      <c r="C140" s="46"/>
      <c r="D140" s="46"/>
      <c r="E140" s="46"/>
      <c r="F140" s="46"/>
      <c r="G140" s="46">
        <f t="shared" si="2"/>
        <v>0</v>
      </c>
      <c r="H140" s="40"/>
    </row>
    <row r="141" spans="1:8" x14ac:dyDescent="0.2">
      <c r="A141" s="7" t="s">
        <v>97</v>
      </c>
      <c r="B141" s="23" t="s">
        <v>172</v>
      </c>
      <c r="C141" s="46"/>
      <c r="D141" s="46"/>
      <c r="E141" s="52" t="s">
        <v>194</v>
      </c>
      <c r="F141" s="46"/>
      <c r="G141" s="46">
        <v>38.56</v>
      </c>
      <c r="H141" s="53" t="s">
        <v>195</v>
      </c>
    </row>
    <row r="142" spans="1:8" x14ac:dyDescent="0.2">
      <c r="A142" s="7" t="s">
        <v>98</v>
      </c>
      <c r="B142" s="36" t="s">
        <v>173</v>
      </c>
      <c r="C142" s="46"/>
      <c r="D142" s="46"/>
      <c r="E142" s="46"/>
      <c r="F142" s="46"/>
      <c r="G142" s="46">
        <f t="shared" si="2"/>
        <v>0</v>
      </c>
      <c r="H142" s="40"/>
    </row>
    <row r="143" spans="1:8" x14ac:dyDescent="0.2">
      <c r="A143" s="7" t="s">
        <v>108</v>
      </c>
      <c r="B143" s="23" t="s">
        <v>172</v>
      </c>
      <c r="C143" s="46"/>
      <c r="D143" s="46"/>
      <c r="E143" s="46"/>
      <c r="F143" s="46"/>
      <c r="G143" s="46">
        <f t="shared" si="2"/>
        <v>0</v>
      </c>
      <c r="H143" s="40"/>
    </row>
    <row r="144" spans="1:8" x14ac:dyDescent="0.2">
      <c r="A144" s="7" t="s">
        <v>107</v>
      </c>
      <c r="B144" s="23" t="s">
        <v>172</v>
      </c>
      <c r="C144" s="46"/>
      <c r="D144" s="46"/>
      <c r="E144" s="46"/>
      <c r="F144" s="46"/>
      <c r="G144" s="46">
        <f t="shared" si="2"/>
        <v>0</v>
      </c>
      <c r="H144" s="40"/>
    </row>
    <row r="145" spans="1:8" x14ac:dyDescent="0.2">
      <c r="A145" s="11" t="s">
        <v>87</v>
      </c>
      <c r="B145" s="23" t="s">
        <v>127</v>
      </c>
      <c r="C145" s="46"/>
      <c r="D145" s="46"/>
      <c r="E145" s="46"/>
      <c r="F145" s="46"/>
      <c r="G145" s="46">
        <f t="shared" si="2"/>
        <v>0</v>
      </c>
      <c r="H145" s="40"/>
    </row>
    <row r="146" spans="1:8" x14ac:dyDescent="0.2">
      <c r="A146" s="7" t="s">
        <v>119</v>
      </c>
      <c r="B146" s="23" t="s">
        <v>127</v>
      </c>
      <c r="C146" s="46"/>
      <c r="D146" s="46"/>
      <c r="E146" s="46"/>
      <c r="F146" s="46"/>
      <c r="G146" s="46">
        <f t="shared" si="2"/>
        <v>0</v>
      </c>
      <c r="H146" s="40"/>
    </row>
    <row r="147" spans="1:8" x14ac:dyDescent="0.2">
      <c r="A147" s="7" t="s">
        <v>120</v>
      </c>
      <c r="B147" s="23" t="s">
        <v>127</v>
      </c>
      <c r="C147" s="46"/>
      <c r="D147" s="46"/>
      <c r="E147" s="46"/>
      <c r="F147" s="46"/>
      <c r="G147" s="46">
        <f t="shared" si="2"/>
        <v>0</v>
      </c>
      <c r="H147" s="40"/>
    </row>
    <row r="148" spans="1:8" x14ac:dyDescent="0.2">
      <c r="A148" s="7" t="s">
        <v>55</v>
      </c>
      <c r="B148" s="36" t="s">
        <v>128</v>
      </c>
      <c r="C148" s="46"/>
      <c r="D148" s="46"/>
      <c r="E148" s="46"/>
      <c r="F148" s="46"/>
      <c r="G148" s="46">
        <f t="shared" si="2"/>
        <v>0</v>
      </c>
      <c r="H148" s="40"/>
    </row>
    <row r="149" spans="1:8" x14ac:dyDescent="0.2">
      <c r="A149" s="7"/>
      <c r="B149" s="5"/>
      <c r="C149" s="46"/>
      <c r="D149" s="46"/>
      <c r="E149" s="46"/>
      <c r="F149" s="46"/>
      <c r="G149" s="46">
        <f t="shared" si="2"/>
        <v>0</v>
      </c>
      <c r="H149" s="40"/>
    </row>
    <row r="150" spans="1:8" x14ac:dyDescent="0.2">
      <c r="A150" s="7"/>
      <c r="B150" s="5"/>
      <c r="C150" s="46"/>
      <c r="D150" s="46"/>
      <c r="E150" s="46"/>
      <c r="F150" s="46"/>
      <c r="G150" s="46">
        <f t="shared" si="2"/>
        <v>0</v>
      </c>
      <c r="H150" s="40"/>
    </row>
    <row r="151" spans="1:8" x14ac:dyDescent="0.2">
      <c r="A151" s="7"/>
      <c r="B151" s="5"/>
      <c r="C151" s="46"/>
      <c r="D151" s="46"/>
      <c r="E151" s="46"/>
      <c r="F151" s="46"/>
      <c r="G151" s="46">
        <f t="shared" si="2"/>
        <v>0</v>
      </c>
      <c r="H151" s="40"/>
    </row>
    <row r="152" spans="1:8" x14ac:dyDescent="0.2">
      <c r="A152" s="7"/>
      <c r="B152" s="5"/>
      <c r="C152" s="46"/>
      <c r="D152" s="46"/>
      <c r="E152" s="46"/>
      <c r="F152" s="46"/>
      <c r="G152" s="46"/>
      <c r="H152" s="40"/>
    </row>
    <row r="153" spans="1:8" x14ac:dyDescent="0.2">
      <c r="B153" s="12" t="s">
        <v>116</v>
      </c>
      <c r="C153" s="56">
        <f>MSRP_spreadsheet!C154</f>
        <v>2575.3558869999997</v>
      </c>
      <c r="D153" s="56">
        <f>MSRP_spreadsheet!D154</f>
        <v>0</v>
      </c>
      <c r="E153" s="56">
        <f>MSRP_spreadsheet!E154</f>
        <v>2283.911247</v>
      </c>
      <c r="F153" s="56">
        <f>MSRP_spreadsheet!F154</f>
        <v>1153.7113305</v>
      </c>
      <c r="G153" s="56">
        <f>MSRP_spreadsheet!G154</f>
        <v>12265.997577500002</v>
      </c>
      <c r="H153" s="34">
        <f>MSRP_spreadsheet!H154</f>
        <v>9576.5449847499985</v>
      </c>
    </row>
    <row r="154" spans="1:8" x14ac:dyDescent="0.2">
      <c r="C154" s="57"/>
      <c r="D154" s="57"/>
      <c r="E154" s="57"/>
      <c r="F154" s="57"/>
      <c r="G154" s="57"/>
      <c r="H154" s="34"/>
    </row>
    <row r="155" spans="1:8" x14ac:dyDescent="0.2">
      <c r="B155" s="12" t="s">
        <v>115</v>
      </c>
      <c r="C155" s="58">
        <f>MSRP_spreadsheet!C156</f>
        <v>9576.5449847499985</v>
      </c>
      <c r="D155" s="57"/>
      <c r="E155" s="57"/>
      <c r="F155" s="57"/>
      <c r="G155" s="57"/>
      <c r="H155" s="34"/>
    </row>
    <row r="159" spans="1:8" x14ac:dyDescent="0.2">
      <c r="A159" s="2"/>
    </row>
    <row r="160" spans="1:8" x14ac:dyDescent="0.2">
      <c r="A160" s="73" t="s">
        <v>103</v>
      </c>
      <c r="B160" s="74"/>
      <c r="C160" s="74"/>
      <c r="D160" s="74"/>
      <c r="E160" s="74"/>
      <c r="F160" s="74"/>
      <c r="G160" s="74"/>
    </row>
    <row r="161" spans="1:7" x14ac:dyDescent="0.2">
      <c r="A161" s="70" t="s">
        <v>104</v>
      </c>
      <c r="B161" s="71"/>
      <c r="C161" s="71"/>
      <c r="D161" s="71"/>
      <c r="E161" s="71"/>
      <c r="F161" s="71"/>
      <c r="G161" s="72"/>
    </row>
    <row r="162" spans="1:7" x14ac:dyDescent="0.2">
      <c r="A162" s="64" t="s">
        <v>109</v>
      </c>
      <c r="B162" s="65"/>
      <c r="C162" s="65"/>
      <c r="D162" s="65"/>
      <c r="E162" s="65"/>
      <c r="F162" s="65"/>
      <c r="G162" s="66"/>
    </row>
    <row r="163" spans="1:7" x14ac:dyDescent="0.2">
      <c r="A163" s="64" t="s">
        <v>110</v>
      </c>
      <c r="B163" s="65"/>
      <c r="C163" s="65"/>
      <c r="D163" s="65"/>
      <c r="E163" s="65"/>
      <c r="F163" s="65"/>
      <c r="G163" s="66"/>
    </row>
    <row r="164" spans="1:7" x14ac:dyDescent="0.2">
      <c r="A164" s="64" t="s">
        <v>124</v>
      </c>
      <c r="B164" s="65"/>
      <c r="C164" s="65"/>
      <c r="D164" s="65"/>
      <c r="E164" s="65"/>
      <c r="F164" s="65"/>
      <c r="G164" s="66"/>
    </row>
    <row r="165" spans="1:7" x14ac:dyDescent="0.2">
      <c r="A165" s="64" t="s">
        <v>125</v>
      </c>
      <c r="B165" s="65"/>
      <c r="C165" s="65"/>
      <c r="D165" s="65"/>
      <c r="E165" s="65"/>
      <c r="F165" s="65"/>
      <c r="G165" s="66"/>
    </row>
    <row r="166" spans="1:7" x14ac:dyDescent="0.2">
      <c r="A166" s="67" t="s">
        <v>111</v>
      </c>
      <c r="B166" s="68"/>
      <c r="C166" s="68"/>
      <c r="D166" s="68"/>
      <c r="E166" s="68"/>
      <c r="F166" s="68"/>
      <c r="G166" s="69"/>
    </row>
  </sheetData>
  <mergeCells count="8">
    <mergeCell ref="A165:G165"/>
    <mergeCell ref="A166:G166"/>
    <mergeCell ref="C1:H1"/>
    <mergeCell ref="A160:G160"/>
    <mergeCell ref="A161:G161"/>
    <mergeCell ref="A162:G162"/>
    <mergeCell ref="A163:G163"/>
    <mergeCell ref="A164:G164"/>
  </mergeCells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96"/>
  <sheetViews>
    <sheetView topLeftCell="A316" zoomScale="75" workbookViewId="0">
      <selection activeCell="K353" sqref="K353:K354"/>
    </sheetView>
  </sheetViews>
  <sheetFormatPr baseColWidth="10" defaultColWidth="9.140625" defaultRowHeight="12.75" x14ac:dyDescent="0.2"/>
  <sheetData>
    <row r="1" spans="1:47" ht="12.75" customHeight="1" x14ac:dyDescent="0.2"/>
    <row r="2" spans="1:47" ht="26.25" customHeight="1" x14ac:dyDescent="0.2"/>
    <row r="3" spans="1:47" ht="13.5" thickBot="1" x14ac:dyDescent="0.25"/>
    <row r="4" spans="1:47" ht="13.5" thickBot="1" x14ac:dyDescent="0.25">
      <c r="A4" s="78" t="s">
        <v>134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7"/>
    </row>
    <row r="41" spans="1:47" ht="13.5" thickBot="1" x14ac:dyDescent="0.25"/>
    <row r="42" spans="1:47" ht="13.5" thickBot="1" x14ac:dyDescent="0.25">
      <c r="A42" s="75" t="s">
        <v>135</v>
      </c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7"/>
    </row>
    <row r="49" spans="1:47" x14ac:dyDescent="0.2">
      <c r="P49" s="28" t="s">
        <v>215</v>
      </c>
    </row>
    <row r="59" spans="1:47" ht="13.5" thickBot="1" x14ac:dyDescent="0.25"/>
    <row r="60" spans="1:47" ht="13.5" thickBot="1" x14ac:dyDescent="0.25">
      <c r="A60" s="75" t="s">
        <v>136</v>
      </c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7"/>
    </row>
    <row r="85" spans="2:2" x14ac:dyDescent="0.2">
      <c r="B85" s="13" t="s">
        <v>121</v>
      </c>
    </row>
    <row r="152" spans="1:46" ht="13.5" thickBot="1" x14ac:dyDescent="0.25"/>
    <row r="153" spans="1:46" ht="13.5" thickBot="1" x14ac:dyDescent="0.25">
      <c r="A153" s="75" t="s">
        <v>139</v>
      </c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7"/>
    </row>
    <row r="196" spans="1:46" x14ac:dyDescent="0.2">
      <c r="K196" s="30" t="s">
        <v>159</v>
      </c>
    </row>
    <row r="200" spans="1:46" ht="13.5" thickBot="1" x14ac:dyDescent="0.25"/>
    <row r="201" spans="1:46" ht="13.5" thickBot="1" x14ac:dyDescent="0.25">
      <c r="A201" s="75" t="s">
        <v>141</v>
      </c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7"/>
    </row>
    <row r="225" spans="15:29" x14ac:dyDescent="0.2">
      <c r="O225" s="30">
        <f>1510795/5000</f>
        <v>302.15899999999999</v>
      </c>
      <c r="P225" s="28" t="s">
        <v>159</v>
      </c>
      <c r="AC225" s="30"/>
    </row>
    <row r="248" spans="1:46" ht="13.5" thickBot="1" x14ac:dyDescent="0.25"/>
    <row r="249" spans="1:46" ht="13.5" thickBot="1" x14ac:dyDescent="0.25">
      <c r="A249" s="75" t="s">
        <v>142</v>
      </c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7"/>
    </row>
    <row r="274" spans="1:54" ht="13.5" thickBot="1" x14ac:dyDescent="0.25"/>
    <row r="275" spans="1:54" ht="13.5" thickBot="1" x14ac:dyDescent="0.25">
      <c r="BA275" s="32"/>
      <c r="BB275" s="33"/>
    </row>
    <row r="286" spans="1:54" x14ac:dyDescent="0.2">
      <c r="Y286" s="28" t="s">
        <v>143</v>
      </c>
    </row>
    <row r="287" spans="1:54" ht="13.5" thickBot="1" x14ac:dyDescent="0.25"/>
    <row r="288" spans="1:54" ht="13.5" thickBot="1" x14ac:dyDescent="0.25">
      <c r="A288" s="75" t="s">
        <v>204</v>
      </c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7"/>
    </row>
    <row r="310" spans="1:52" ht="13.5" thickBot="1" x14ac:dyDescent="0.25"/>
    <row r="311" spans="1:52" ht="13.5" thickBot="1" x14ac:dyDescent="0.25">
      <c r="A311" s="31" t="s">
        <v>73</v>
      </c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</row>
    <row r="315" spans="1:52" x14ac:dyDescent="0.2">
      <c r="P315" t="s">
        <v>155</v>
      </c>
      <c r="R315" s="34">
        <f>150.07/20</f>
        <v>7.5034999999999998</v>
      </c>
      <c r="S315" t="s">
        <v>156</v>
      </c>
    </row>
    <row r="331" spans="16:16" x14ac:dyDescent="0.2">
      <c r="P331" t="s">
        <v>157</v>
      </c>
    </row>
    <row r="334" spans="16:16" x14ac:dyDescent="0.2">
      <c r="P334" s="34">
        <f>40.07/3</f>
        <v>13.356666666666667</v>
      </c>
    </row>
    <row r="350" spans="10:54" ht="13.5" thickBot="1" x14ac:dyDescent="0.25">
      <c r="J350" s="28" t="s">
        <v>219</v>
      </c>
      <c r="K350" s="61">
        <v>32</v>
      </c>
    </row>
    <row r="351" spans="10:54" ht="13.5" thickBot="1" x14ac:dyDescent="0.25">
      <c r="BA351" s="32"/>
      <c r="BB351" s="33"/>
    </row>
    <row r="363" spans="1:52" ht="13.5" thickBot="1" x14ac:dyDescent="0.25"/>
    <row r="364" spans="1:52" ht="13.5" thickBot="1" x14ac:dyDescent="0.25">
      <c r="A364" s="31" t="s">
        <v>150</v>
      </c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</row>
    <row r="402" spans="1:54" ht="13.5" thickBot="1" x14ac:dyDescent="0.25"/>
    <row r="403" spans="1:54" ht="13.5" thickBot="1" x14ac:dyDescent="0.25">
      <c r="BA403" s="32"/>
      <c r="BB403" s="33"/>
    </row>
    <row r="415" spans="1:54" ht="13.5" thickBot="1" x14ac:dyDescent="0.25"/>
    <row r="416" spans="1:54" ht="13.5" thickBot="1" x14ac:dyDescent="0.25">
      <c r="A416" s="31" t="s">
        <v>131</v>
      </c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 s="32"/>
    </row>
    <row r="420" spans="16:16" x14ac:dyDescent="0.2">
      <c r="P420">
        <v>91.66</v>
      </c>
    </row>
    <row r="447" spans="1:53" ht="13.5" thickBot="1" x14ac:dyDescent="0.25"/>
    <row r="448" spans="1:53" ht="13.5" thickBot="1" x14ac:dyDescent="0.25">
      <c r="A448" s="81" t="s">
        <v>161</v>
      </c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3"/>
    </row>
    <row r="478" spans="1:55" ht="13.5" thickBot="1" x14ac:dyDescent="0.25"/>
    <row r="479" spans="1:55" ht="13.5" thickBot="1" x14ac:dyDescent="0.25">
      <c r="A479" s="75" t="s">
        <v>165</v>
      </c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  <c r="AP479" s="79"/>
      <c r="AQ479" s="79"/>
      <c r="AR479" s="79"/>
      <c r="AS479" s="79"/>
      <c r="AT479" s="79"/>
      <c r="AU479" s="79"/>
      <c r="AV479" s="79"/>
      <c r="AW479" s="79"/>
      <c r="AX479" s="79"/>
      <c r="AY479" s="79"/>
      <c r="AZ479" s="79"/>
      <c r="BA479" s="79"/>
      <c r="BB479" s="79"/>
      <c r="BC479" s="80"/>
    </row>
    <row r="486" spans="23:23" x14ac:dyDescent="0.2">
      <c r="W486" s="28" t="s">
        <v>159</v>
      </c>
    </row>
    <row r="501" spans="1:55" ht="13.5" thickBot="1" x14ac:dyDescent="0.25"/>
    <row r="502" spans="1:55" ht="13.5" thickBot="1" x14ac:dyDescent="0.25">
      <c r="A502" s="75" t="s">
        <v>166</v>
      </c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7"/>
    </row>
    <row r="537" spans="1:56" ht="13.5" thickBot="1" x14ac:dyDescent="0.25"/>
    <row r="538" spans="1:56" ht="13.5" thickBot="1" x14ac:dyDescent="0.25">
      <c r="A538" s="75" t="s">
        <v>174</v>
      </c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7"/>
    </row>
    <row r="568" spans="1:56" ht="13.5" thickBot="1" x14ac:dyDescent="0.25"/>
    <row r="569" spans="1:56" ht="13.5" thickBot="1" x14ac:dyDescent="0.25">
      <c r="A569" s="75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7"/>
    </row>
    <row r="596" spans="23:25" x14ac:dyDescent="0.2">
      <c r="W596" s="28">
        <f>3.18/100</f>
        <v>3.1800000000000002E-2</v>
      </c>
      <c r="X596">
        <f>W596*25</f>
        <v>0.79500000000000004</v>
      </c>
      <c r="Y596" s="28" t="s">
        <v>208</v>
      </c>
    </row>
  </sheetData>
  <mergeCells count="12">
    <mergeCell ref="A569:BD569"/>
    <mergeCell ref="A4:AU4"/>
    <mergeCell ref="A42:AU42"/>
    <mergeCell ref="A60:AU60"/>
    <mergeCell ref="A288:AS288"/>
    <mergeCell ref="A153:AT153"/>
    <mergeCell ref="A479:BC479"/>
    <mergeCell ref="A502:BC502"/>
    <mergeCell ref="A538:BD538"/>
    <mergeCell ref="A448:BA448"/>
    <mergeCell ref="A201:AT201"/>
    <mergeCell ref="A249:AT249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MSRP_spreadsheet</vt:lpstr>
      <vt:lpstr>Supporting_Calculations</vt:lpstr>
      <vt:lpstr>Reciepts - Documentation</vt:lpstr>
      <vt:lpstr>MSRP_spreadsheet!Impression_des_titres</vt:lpstr>
      <vt:lpstr>Supporting_Calculations!Impression_des_titres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Club Quiets</cp:lastModifiedBy>
  <cp:lastPrinted>2008-01-25T00:54:40Z</cp:lastPrinted>
  <dcterms:created xsi:type="dcterms:W3CDTF">2007-09-19T17:02:49Z</dcterms:created>
  <dcterms:modified xsi:type="dcterms:W3CDTF">2017-02-20T23:20:07Z</dcterms:modified>
</cp:coreProperties>
</file>