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30" yWindow="15" windowWidth="10845" windowHeight="8115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25725" fullCalcOnLoad="1"/>
</workbook>
</file>

<file path=xl/calcChain.xml><?xml version="1.0" encoding="utf-8"?>
<calcChain xmlns="http://schemas.openxmlformats.org/spreadsheetml/2006/main">
  <c r="E23" i="1"/>
  <c r="C23"/>
  <c r="D134"/>
  <c r="G134" s="1"/>
  <c r="D135"/>
  <c r="G135" s="1"/>
  <c r="D136"/>
  <c r="G136" s="1"/>
  <c r="F133" i="2"/>
  <c r="F134"/>
  <c r="F132"/>
  <c r="E113" i="1"/>
  <c r="F115" i="2"/>
  <c r="C113" i="1"/>
  <c r="F112" i="2"/>
  <c r="F107"/>
  <c r="C110" i="1"/>
  <c r="G110"/>
  <c r="F86" i="2"/>
  <c r="C84" i="1"/>
  <c r="E84"/>
  <c r="F81" i="2"/>
  <c r="F82"/>
  <c r="F80"/>
  <c r="F75"/>
  <c r="F67"/>
  <c r="F25"/>
  <c r="F7"/>
  <c r="C80" i="1"/>
  <c r="F80"/>
  <c r="G80"/>
  <c r="C79"/>
  <c r="F79"/>
  <c r="G79"/>
  <c r="C78"/>
  <c r="F78"/>
  <c r="G78"/>
  <c r="E48"/>
  <c r="F113"/>
  <c r="G113"/>
  <c r="C61"/>
  <c r="F61"/>
  <c r="E65"/>
  <c r="F65"/>
  <c r="C65"/>
  <c r="U227" i="3"/>
  <c r="C73" i="1"/>
  <c r="F73"/>
  <c r="G73"/>
  <c r="E105"/>
  <c r="G105"/>
  <c r="G95"/>
  <c r="F84"/>
  <c r="G84"/>
  <c r="G3"/>
  <c r="E80"/>
  <c r="E79"/>
  <c r="E78"/>
  <c r="B44"/>
  <c r="E63"/>
  <c r="G63"/>
  <c r="E61"/>
  <c r="F65" i="2"/>
  <c r="F63"/>
  <c r="C62" i="1"/>
  <c r="D62"/>
  <c r="E62"/>
  <c r="F62"/>
  <c r="G62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116"/>
  <c r="D116"/>
  <c r="E116"/>
  <c r="F116"/>
  <c r="G116"/>
  <c r="C117"/>
  <c r="D117"/>
  <c r="E117"/>
  <c r="F117"/>
  <c r="G117"/>
  <c r="C118"/>
  <c r="D118"/>
  <c r="E118"/>
  <c r="F118"/>
  <c r="G118"/>
  <c r="C119"/>
  <c r="D119"/>
  <c r="E119"/>
  <c r="F119"/>
  <c r="G119"/>
  <c r="C120"/>
  <c r="D120"/>
  <c r="E120"/>
  <c r="F120"/>
  <c r="G120"/>
  <c r="C121"/>
  <c r="D121"/>
  <c r="E121"/>
  <c r="F121"/>
  <c r="G121"/>
  <c r="C122"/>
  <c r="D122"/>
  <c r="E122"/>
  <c r="F122"/>
  <c r="G122"/>
  <c r="C123"/>
  <c r="D123"/>
  <c r="E123"/>
  <c r="F123"/>
  <c r="G123"/>
  <c r="C124"/>
  <c r="D124"/>
  <c r="E124"/>
  <c r="F124"/>
  <c r="G124"/>
  <c r="C125"/>
  <c r="D125"/>
  <c r="E125"/>
  <c r="F125"/>
  <c r="G125"/>
  <c r="C126"/>
  <c r="D126"/>
  <c r="E126"/>
  <c r="F126"/>
  <c r="G126"/>
  <c r="C127"/>
  <c r="D127"/>
  <c r="E127"/>
  <c r="F127"/>
  <c r="G127"/>
  <c r="C128"/>
  <c r="D128"/>
  <c r="E128"/>
  <c r="F128"/>
  <c r="G128"/>
  <c r="C129"/>
  <c r="D129"/>
  <c r="E129"/>
  <c r="F129"/>
  <c r="G129"/>
  <c r="C130"/>
  <c r="E130"/>
  <c r="F130"/>
  <c r="C131"/>
  <c r="E131"/>
  <c r="F131"/>
  <c r="C132"/>
  <c r="E132"/>
  <c r="F132"/>
  <c r="C133"/>
  <c r="D133"/>
  <c r="E133"/>
  <c r="F133"/>
  <c r="G133"/>
  <c r="F134"/>
  <c r="F135"/>
  <c r="C136"/>
  <c r="F136"/>
  <c r="G61"/>
  <c r="E49"/>
  <c r="E50"/>
  <c r="G25"/>
  <c r="E27"/>
  <c r="G27"/>
  <c r="E14"/>
  <c r="G14"/>
  <c r="F51" i="2"/>
  <c r="G49" i="1"/>
  <c r="F52" i="2"/>
  <c r="G50" i="1" s="1"/>
  <c r="F50" i="2"/>
  <c r="G48" i="1"/>
  <c r="H148" i="3"/>
  <c r="A12" i="2"/>
  <c r="E9" i="1"/>
  <c r="F23"/>
  <c r="G23"/>
  <c r="C9"/>
  <c r="A4" i="2"/>
  <c r="A1" i="3"/>
  <c r="B1" i="2"/>
  <c r="C2"/>
  <c r="D2"/>
  <c r="E2"/>
  <c r="F2"/>
  <c r="B2"/>
  <c r="A1"/>
  <c r="E137" i="1"/>
  <c r="G5"/>
  <c r="A15" i="2"/>
  <c r="A6"/>
  <c r="A17" i="3"/>
  <c r="A7" i="2"/>
  <c r="A8"/>
  <c r="A9"/>
  <c r="A10"/>
  <c r="A11"/>
  <c r="A13"/>
  <c r="A14"/>
  <c r="A16"/>
  <c r="A63" i="3" s="1"/>
  <c r="A17" i="2"/>
  <c r="A18"/>
  <c r="A19"/>
  <c r="A20"/>
  <c r="A21"/>
  <c r="A22"/>
  <c r="A23"/>
  <c r="A24"/>
  <c r="A25"/>
  <c r="A26"/>
  <c r="A113" i="3"/>
  <c r="A27" i="2"/>
  <c r="A28"/>
  <c r="A29"/>
  <c r="A30"/>
  <c r="A31"/>
  <c r="A32"/>
  <c r="A33"/>
  <c r="A34"/>
  <c r="A35"/>
  <c r="A36"/>
  <c r="A37"/>
  <c r="A141" i="3"/>
  <c r="A38" i="2"/>
  <c r="A39"/>
  <c r="A40"/>
  <c r="A41"/>
  <c r="A42"/>
  <c r="A43"/>
  <c r="A44"/>
  <c r="A45"/>
  <c r="A46"/>
  <c r="A47"/>
  <c r="A143" i="3" s="1"/>
  <c r="A48" i="2"/>
  <c r="A49"/>
  <c r="A50"/>
  <c r="A51"/>
  <c r="A52"/>
  <c r="A53"/>
  <c r="A54"/>
  <c r="A55"/>
  <c r="A56"/>
  <c r="A57"/>
  <c r="A58"/>
  <c r="A209" i="3" s="1"/>
  <c r="A59" i="2"/>
  <c r="A60"/>
  <c r="A61"/>
  <c r="A62"/>
  <c r="A63"/>
  <c r="A64"/>
  <c r="A65"/>
  <c r="A66"/>
  <c r="A226" i="3"/>
  <c r="A67" i="2"/>
  <c r="A68"/>
  <c r="A69"/>
  <c r="A70"/>
  <c r="A71"/>
  <c r="A72"/>
  <c r="A73"/>
  <c r="A74"/>
  <c r="A273" i="3" s="1"/>
  <c r="A75" i="2"/>
  <c r="A76"/>
  <c r="A77"/>
  <c r="A78"/>
  <c r="A79"/>
  <c r="A80"/>
  <c r="A81"/>
  <c r="A82"/>
  <c r="A83"/>
  <c r="A84"/>
  <c r="A85"/>
  <c r="A86"/>
  <c r="A87"/>
  <c r="A342" i="3" s="1"/>
  <c r="A88" i="2"/>
  <c r="A89"/>
  <c r="A90"/>
  <c r="A91"/>
  <c r="A92"/>
  <c r="A93"/>
  <c r="A94"/>
  <c r="A95"/>
  <c r="A344" i="3"/>
  <c r="A96" i="2"/>
  <c r="A97"/>
  <c r="A98"/>
  <c r="A99"/>
  <c r="A100"/>
  <c r="A101"/>
  <c r="A366" i="3" s="1"/>
  <c r="A102" i="2"/>
  <c r="A103"/>
  <c r="A104"/>
  <c r="A105"/>
  <c r="A106"/>
  <c r="A107"/>
  <c r="A108"/>
  <c r="A109"/>
  <c r="A110"/>
  <c r="A111"/>
  <c r="A112"/>
  <c r="A113"/>
  <c r="A114"/>
  <c r="A115"/>
  <c r="A116"/>
  <c r="A117"/>
  <c r="A405" i="3"/>
  <c r="A118" i="2"/>
  <c r="A119"/>
  <c r="A120"/>
  <c r="A121"/>
  <c r="A122"/>
  <c r="A123"/>
  <c r="A124"/>
  <c r="A125"/>
  <c r="A126"/>
  <c r="A127"/>
  <c r="A128"/>
  <c r="A129"/>
  <c r="A130"/>
  <c r="A131"/>
  <c r="A132"/>
  <c r="A133"/>
  <c r="A134"/>
  <c r="F137" i="1"/>
  <c r="D137"/>
  <c r="C137"/>
  <c r="G137" l="1"/>
  <c r="C139"/>
</calcChain>
</file>

<file path=xl/sharedStrings.xml><?xml version="1.0" encoding="utf-8"?>
<sst xmlns="http://schemas.openxmlformats.org/spreadsheetml/2006/main" count="313" uniqueCount="204">
  <si>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</si>
  <si>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</si>
  <si>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</si>
  <si>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</si>
  <si>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</si>
  <si>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</si>
  <si>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</si>
  <si>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</si>
  <si>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</si>
  <si>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</si>
  <si>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</si>
  <si>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</si>
  <si>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</si>
  <si>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</si>
  <si>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</si>
  <si>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</si>
  <si>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</si>
  <si>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</si>
  <si>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</si>
  <si>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</si>
  <si>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</si>
  <si>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</si>
  <si>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</si>
  <si>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</si>
  <si>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</si>
  <si>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</si>
  <si>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</si>
  <si>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</si>
  <si>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</si>
  <si>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</si>
  <si>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</si>
  <si>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</si>
  <si>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</si>
  <si>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</si>
  <si>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</si>
  <si>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</si>
  <si>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</si>
  <si>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</si>
  <si>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</si>
  <si>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</si>
  <si>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</si>
  <si>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</si>
  <si>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</si>
  <si>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</si>
  <si>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</si>
  <si>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</si>
  <si>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</si>
  <si>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</si>
  <si>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</si>
  <si>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</si>
  <si>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</si>
  <si>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</si>
  <si>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</si>
  <si>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</si>
  <si>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</si>
  <si>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</si>
  <si>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</si>
  <si>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</si>
  <si>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</si>
  <si>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</si>
  <si>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</si>
  <si>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</si>
  <si>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</si>
  <si>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</si>
  <si>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</si>
  <si>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</si>
  <si>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</si>
  <si>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</si>
  <si>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</si>
  <si>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</si>
  <si>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</si>
  <si>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</si>
  <si>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</si>
  <si>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</si>
  <si>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</si>
  <si>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</si>
  <si>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</si>
  <si>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</si>
  <si>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</si>
  <si>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</si>
  <si>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</si>
  <si>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</si>
  <si>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</si>
  <si>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</si>
  <si>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</si>
  <si>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</si>
  <si>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</si>
  <si>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</si>
  <si>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</si>
  <si>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</si>
  <si>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</si>
  <si>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</si>
  <si>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</si>
  <si>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</si>
  <si>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</si>
  <si>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</si>
  <si>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</si>
  <si>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</si>
  <si>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</si>
  <si>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</si>
  <si>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</si>
  <si>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</si>
  <si>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</si>
  <si>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</si>
  <si>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</si>
  <si>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</si>
  <si>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</si>
  <si>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</si>
  <si>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</si>
  <si>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</si>
  <si>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</si>
  <si>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</si>
  <si>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</si>
  <si>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</si>
  <si>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</si>
  <si>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</si>
  <si>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</si>
  <si>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</si>
  <si>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</si>
  <si>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</si>
  <si>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</si>
  <si>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</si>
  <si>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</si>
  <si>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</si>
  <si>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</si>
  <si>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</si>
  <si>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Stock</t>
  </si>
  <si>
    <t>n/a</t>
  </si>
  <si>
    <t>stock</t>
  </si>
  <si>
    <t>rpm+speedo</t>
  </si>
  <si>
    <t>OEM Kohler</t>
  </si>
  <si>
    <t>Taux de change</t>
  </si>
  <si>
    <t>for 5000</t>
  </si>
  <si>
    <t>=</t>
  </si>
  <si>
    <t>Custom electronic throttle braket</t>
  </si>
  <si>
    <t>Arduino</t>
  </si>
  <si>
    <t>Servo motor</t>
  </si>
  <si>
    <t>12v to 6v converter</t>
  </si>
  <si>
    <t>OEM Kohler &amp; Ski-Doo</t>
  </si>
  <si>
    <t>Kohler 12V control panel</t>
  </si>
  <si>
    <t>N/A</t>
  </si>
  <si>
    <t>Mecanic</t>
  </si>
  <si>
    <t>Research, not for production</t>
  </si>
  <si>
    <t>Arduino for throttle by wire</t>
  </si>
  <si>
    <t>Servo motor for throttle by wire</t>
  </si>
  <si>
    <t>Converter for the arduino</t>
  </si>
  <si>
    <t>S module banded tubing</t>
  </si>
  <si>
    <t>Custom</t>
  </si>
  <si>
    <t>egg crate sheets</t>
  </si>
  <si>
    <t>Tunnel only, front radiator removal</t>
  </si>
  <si>
    <t>OEM SKIDOO HOSE</t>
  </si>
  <si>
    <t>Ice ripper XT</t>
  </si>
  <si>
    <t>Cvtech</t>
  </si>
  <si>
    <t xml:space="preserve">stock </t>
  </si>
  <si>
    <t>silent drive (stock on grand touring)</t>
  </si>
  <si>
    <t>Itek big wheel conversion</t>
  </si>
  <si>
    <t>Banded steering</t>
  </si>
  <si>
    <t>step for ski</t>
  </si>
  <si>
    <t xml:space="preserve">Custom </t>
  </si>
  <si>
    <t xml:space="preserve">DPF Darkside </t>
  </si>
  <si>
    <t>catalyst</t>
  </si>
  <si>
    <t>Borg Warner KP-35</t>
  </si>
  <si>
    <t>Custom piping</t>
  </si>
  <si>
    <t>Engine mount</t>
  </si>
  <si>
    <t>Flywheel alternator (kholer)</t>
  </si>
  <si>
    <t>(74+74+74+55+(20*4))* change rate</t>
  </si>
  <si>
    <t>Really more simple than stock</t>
  </si>
  <si>
    <t>64,99* exchange rate</t>
  </si>
  <si>
    <t>514,99* exchange rate</t>
  </si>
  <si>
    <t>(14,07+23,69)*exchange rate</t>
  </si>
  <si>
    <t>850,58* exchange rate</t>
  </si>
  <si>
    <t>(850,58 * exchange rate * 1,5) - 850,58 * exchange rate</t>
  </si>
  <si>
    <t>(7,3+6,6)*exchange rate</t>
  </si>
  <si>
    <t>239,99*exchange rate</t>
  </si>
  <si>
    <t>219* exchange rate</t>
  </si>
  <si>
    <t>195,96*exchange rate</t>
  </si>
  <si>
    <t>200*exchange rate</t>
  </si>
  <si>
    <t>((200*1,5)-200) * exchange rate</t>
  </si>
  <si>
    <t>((239,99*1,5)-239,99)*exchange rate</t>
  </si>
  <si>
    <t>974,99 * exchange rate</t>
  </si>
  <si>
    <t>((974,99*1,5)-974,99)* exchange rate</t>
  </si>
  <si>
    <t>274,99 * exchange rate</t>
  </si>
  <si>
    <t>129,99 * exchange rate</t>
  </si>
  <si>
    <t>149,99 * exchange rate</t>
  </si>
  <si>
    <t>65 * exchange rate</t>
  </si>
  <si>
    <t>180 * exchange rate</t>
  </si>
  <si>
    <t>80 * exchange rate</t>
  </si>
  <si>
    <t>((274,99*1,5)-274,99) * exchange rate</t>
  </si>
  <si>
    <t>((129,99*1,5)-129,99) * exchange rate</t>
  </si>
  <si>
    <t>((149,99*1,5)-149,99) * exchange rate</t>
  </si>
  <si>
    <t>399,99 * exchange rate</t>
  </si>
  <si>
    <t>409,99 * exchange rate</t>
  </si>
  <si>
    <t>((409,99 *1,5)-409,99) * exchange rate</t>
  </si>
  <si>
    <t>12 $ *4*1,5* exchange rate</t>
  </si>
  <si>
    <t>299,99 * exchange rate</t>
  </si>
  <si>
    <t>(7,30+6,60) * exchange rate</t>
  </si>
  <si>
    <t>((299,99*1,5)-299,99)* exchange rate</t>
  </si>
  <si>
    <t>9,06 * exchange rate * 1,5</t>
  </si>
  <si>
    <t>35 * 1,5</t>
  </si>
  <si>
    <t>2,8 *1,5</t>
  </si>
  <si>
    <t>8799 CAD * 0,60 * exchange rate</t>
  </si>
  <si>
    <t>364,06*exchange rate</t>
  </si>
  <si>
    <t xml:space="preserve">Ice ripper XT will be included in production version </t>
  </si>
  <si>
    <t>Silent drive will be include in production version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</si>
</sst>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70" formatCode="_ * #,##0.00_)\ &quot;$&quot;_ ;_ * \(#,##0.00\)\ &quot;$&quot;_ ;_ * &quot;-&quot;??_)\ &quot;$&quot;_ ;_ @_ "/>
    <numFmt numFmtId="172" formatCode="_-[$£-809]* #,##0.00_-;\-[$£-809]* #,##0.00_-;_-[$£-809]* &quot;-&quot;??_-;_-@_-"/>
  </numFmts>
  <fonts count="1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10"/>
      <name val="Arial"/>
    </font>
    <font>
      <sz val="14"/>
      <color rgb="FF878787"/>
      <name val="Arial"/>
      <family val="2"/>
    </font>
    <font>
      <sz val="36"/>
      <color rgb="FF2121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70" fontId="7" fillId="0" borderId="0" applyFont="0" applyFill="0" applyBorder="0" applyAlignment="0" applyProtection="0"/>
  </cellStyleXfs>
  <cellXfs count="80">
    <xf numFmtId="0" fontId="0" fillId="0" borderId="0" xfId="0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0" applyFill="1" applyBorder="1" applyAlignment="1">
      <alignment vertical="center"/>
    </xf>
    <xf numFmtId="0" fontId="2" fillId="0" borderId="3" xfId="0" applyFont="1" applyFill="1" applyBorder="1" applyAlignment="1">
      <alignment horizontal="center"/>
    </xf>
    <xf numFmtId="0" fontId="2" fillId="3" borderId="1" xfId="0" applyFont="1" applyFill="1" applyBorder="1"/>
    <xf numFmtId="0" fontId="3" fillId="3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3" borderId="4" xfId="0" applyFill="1" applyBorder="1"/>
    <xf numFmtId="0" fontId="0" fillId="3" borderId="5" xfId="0" applyFill="1" applyBorder="1"/>
    <xf numFmtId="0" fontId="1" fillId="0" borderId="0" xfId="0" applyFont="1"/>
    <xf numFmtId="14" fontId="0" fillId="0" borderId="0" xfId="0" applyNumberFormat="1"/>
    <xf numFmtId="170" fontId="3" fillId="0" borderId="2" xfId="2" applyFont="1" applyFill="1" applyBorder="1" applyAlignment="1">
      <alignment horizontal="center" wrapText="1"/>
    </xf>
    <xf numFmtId="170" fontId="3" fillId="0" borderId="1" xfId="2" applyFont="1" applyBorder="1" applyAlignment="1">
      <alignment horizontal="center" vertical="center"/>
    </xf>
    <xf numFmtId="170" fontId="1" fillId="3" borderId="1" xfId="2" applyFont="1" applyFill="1" applyBorder="1" applyAlignment="1">
      <alignment horizontal="center" vertical="center"/>
    </xf>
    <xf numFmtId="170" fontId="3" fillId="3" borderId="1" xfId="2" applyFont="1" applyFill="1" applyBorder="1" applyAlignment="1">
      <alignment horizontal="center" vertical="center"/>
    </xf>
    <xf numFmtId="170" fontId="2" fillId="0" borderId="0" xfId="2" applyFont="1" applyAlignment="1">
      <alignment horizontal="center"/>
    </xf>
    <xf numFmtId="170" fontId="0" fillId="0" borderId="0" xfId="2" applyFont="1"/>
    <xf numFmtId="0" fontId="2" fillId="4" borderId="1" xfId="0" applyFont="1" applyFill="1" applyBorder="1"/>
    <xf numFmtId="170" fontId="0" fillId="0" borderId="1" xfId="2" applyFont="1" applyBorder="1"/>
    <xf numFmtId="170" fontId="10" fillId="3" borderId="1" xfId="2" applyFont="1" applyFill="1" applyBorder="1"/>
    <xf numFmtId="170" fontId="1" fillId="3" borderId="1" xfId="2" applyFont="1" applyFill="1" applyBorder="1"/>
    <xf numFmtId="170" fontId="10" fillId="4" borderId="1" xfId="2" applyFont="1" applyFill="1" applyBorder="1"/>
    <xf numFmtId="170" fontId="1" fillId="0" borderId="1" xfId="2" applyFont="1" applyBorder="1"/>
    <xf numFmtId="170" fontId="0" fillId="0" borderId="1" xfId="2" applyFont="1" applyFill="1" applyBorder="1"/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wrapText="1"/>
    </xf>
    <xf numFmtId="170" fontId="1" fillId="0" borderId="1" xfId="2" applyFont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170" fontId="3" fillId="4" borderId="1" xfId="2" applyFont="1" applyFill="1" applyBorder="1" applyAlignment="1">
      <alignment horizontal="center" vertical="center"/>
    </xf>
    <xf numFmtId="170" fontId="3" fillId="0" borderId="1" xfId="2" applyFont="1" applyFill="1" applyBorder="1" applyAlignment="1">
      <alignment horizontal="center" vertical="center"/>
    </xf>
    <xf numFmtId="0" fontId="0" fillId="0" borderId="0" xfId="0" applyFill="1" applyBorder="1"/>
    <xf numFmtId="172" fontId="1" fillId="0" borderId="0" xfId="0" applyNumberFormat="1" applyFont="1"/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170" fontId="10" fillId="0" borderId="19" xfId="2" applyFont="1" applyBorder="1"/>
    <xf numFmtId="170" fontId="3" fillId="5" borderId="1" xfId="2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9" fillId="0" borderId="0" xfId="0" applyNumberFormat="1" applyFont="1"/>
    <xf numFmtId="0" fontId="0" fillId="0" borderId="0" xfId="0" applyFill="1"/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1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70" fontId="1" fillId="0" borderId="1" xfId="2" applyFont="1" applyFill="1" applyBorder="1" applyAlignment="1">
      <alignment horizontal="center" vertical="center"/>
    </xf>
    <xf numFmtId="0" fontId="1" fillId="0" borderId="0" xfId="0" applyFont="1" applyFill="1"/>
    <xf numFmtId="170" fontId="0" fillId="0" borderId="0" xfId="0" applyNumberFormat="1" applyFill="1"/>
    <xf numFmtId="170" fontId="1" fillId="0" borderId="7" xfId="2" applyFont="1" applyFill="1" applyBorder="1" applyAlignment="1">
      <alignment horizontal="center" vertical="center"/>
    </xf>
    <xf numFmtId="170" fontId="0" fillId="0" borderId="6" xfId="2" applyFont="1" applyBorder="1"/>
    <xf numFmtId="170" fontId="0" fillId="0" borderId="0" xfId="2" applyFont="1" applyFill="1" applyBorder="1"/>
    <xf numFmtId="170" fontId="2" fillId="6" borderId="8" xfId="2" applyFont="1" applyFill="1" applyBorder="1" applyAlignment="1">
      <alignment horizontal="center"/>
    </xf>
    <xf numFmtId="0" fontId="4" fillId="0" borderId="6" xfId="0" applyFont="1" applyBorder="1" applyAlignment="1"/>
    <xf numFmtId="0" fontId="0" fillId="0" borderId="0" xfId="0" applyAlignment="1"/>
    <xf numFmtId="0" fontId="0" fillId="0" borderId="9" xfId="0" applyBorder="1" applyAlignment="1"/>
    <xf numFmtId="0" fontId="4" fillId="0" borderId="10" xfId="0" applyFont="1" applyBorder="1" applyAlignment="1"/>
    <xf numFmtId="0" fontId="0" fillId="0" borderId="11" xfId="0" applyBorder="1" applyAlignment="1"/>
    <xf numFmtId="0" fontId="0" fillId="0" borderId="12" xfId="0" applyBorder="1" applyAlignment="1"/>
    <xf numFmtId="170" fontId="2" fillId="2" borderId="13" xfId="2" applyFont="1" applyFill="1" applyBorder="1" applyAlignment="1">
      <alignment horizontal="center"/>
    </xf>
    <xf numFmtId="170" fontId="2" fillId="2" borderId="14" xfId="2" applyFont="1" applyFill="1" applyBorder="1" applyAlignment="1">
      <alignment horizontal="center"/>
    </xf>
    <xf numFmtId="170" fontId="2" fillId="2" borderId="15" xfId="2" applyFont="1" applyFill="1" applyBorder="1" applyAlignment="1">
      <alignment horizontal="center"/>
    </xf>
    <xf numFmtId="0" fontId="4" fillId="0" borderId="16" xfId="0" applyFont="1" applyBorder="1" applyAlignment="1"/>
    <xf numFmtId="0" fontId="0" fillId="0" borderId="17" xfId="0" applyBorder="1" applyAlignment="1"/>
    <xf numFmtId="0" fontId="0" fillId="0" borderId="18" xfId="0" applyBorder="1" applyAlignment="1"/>
    <xf numFmtId="0" fontId="5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1"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628650</xdr:colOff>
      <xdr:row>1</xdr:row>
      <xdr:rowOff>276225</xdr:rowOff>
    </xdr:from>
    <xdr:to>
      <xdr:col>16</xdr:col>
      <xdr:colOff>38100</xdr:colOff>
      <xdr:row>1</xdr:row>
      <xdr:rowOff>790575</xdr:rowOff>
    </xdr:to>
    <xdr:pic>
      <xdr:nvPicPr>
        <xdr:cNvPr id="1025" name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30075" y="447675"/>
          <a:ext cx="4381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379</xdr:row>
      <xdr:rowOff>66675</xdr:rowOff>
    </xdr:from>
    <xdr:to>
      <xdr:col>12</xdr:col>
      <xdr:colOff>552450</xdr:colOff>
      <xdr:row>404</xdr:row>
      <xdr:rowOff>0</xdr:rowOff>
    </xdr:to>
    <xdr:pic>
      <xdr:nvPicPr>
        <xdr:cNvPr id="2049" name="Image 4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86150" y="61874400"/>
          <a:ext cx="4010025" cy="398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9</xdr:col>
      <xdr:colOff>123825</xdr:colOff>
      <xdr:row>16</xdr:row>
      <xdr:rowOff>9525</xdr:rowOff>
    </xdr:to>
    <xdr:pic>
      <xdr:nvPicPr>
        <xdr:cNvPr id="2050" name="Image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80975"/>
          <a:ext cx="523875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446328</xdr:colOff>
      <xdr:row>1</xdr:row>
      <xdr:rowOff>18666</xdr:rowOff>
    </xdr:from>
    <xdr:to>
      <xdr:col>9</xdr:col>
      <xdr:colOff>94288</xdr:colOff>
      <xdr:row>2</xdr:row>
      <xdr:rowOff>28191</xdr:rowOff>
    </xdr:to>
    <xdr:sp macro="" textlink="">
      <xdr:nvSpPr>
        <xdr:cNvPr id="3" name="Rectangle 2"/>
        <xdr:cNvSpPr/>
      </xdr:nvSpPr>
      <xdr:spPr>
        <a:xfrm>
          <a:off x="4204373" y="183189"/>
          <a:ext cx="981460" cy="17404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17</xdr:row>
      <xdr:rowOff>47625</xdr:rowOff>
    </xdr:from>
    <xdr:to>
      <xdr:col>9</xdr:col>
      <xdr:colOff>238125</xdr:colOff>
      <xdr:row>31</xdr:row>
      <xdr:rowOff>142875</xdr:rowOff>
    </xdr:to>
    <xdr:pic>
      <xdr:nvPicPr>
        <xdr:cNvPr id="2052" name="Imag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800350"/>
          <a:ext cx="535305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203200</xdr:colOff>
      <xdr:row>20</xdr:row>
      <xdr:rowOff>95249</xdr:rowOff>
    </xdr:from>
    <xdr:to>
      <xdr:col>5</xdr:col>
      <xdr:colOff>241300</xdr:colOff>
      <xdr:row>21</xdr:row>
      <xdr:rowOff>84666</xdr:rowOff>
    </xdr:to>
    <xdr:sp macro="" textlink="">
      <xdr:nvSpPr>
        <xdr:cNvPr id="5" name="Rectangle 4"/>
        <xdr:cNvSpPr/>
      </xdr:nvSpPr>
      <xdr:spPr>
        <a:xfrm>
          <a:off x="2658533" y="3270249"/>
          <a:ext cx="651934" cy="14816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32</xdr:row>
      <xdr:rowOff>38100</xdr:rowOff>
    </xdr:from>
    <xdr:to>
      <xdr:col>9</xdr:col>
      <xdr:colOff>352425</xdr:colOff>
      <xdr:row>44</xdr:row>
      <xdr:rowOff>57150</xdr:rowOff>
    </xdr:to>
    <xdr:pic>
      <xdr:nvPicPr>
        <xdr:cNvPr id="2054" name="Image 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219700"/>
          <a:ext cx="54673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44</xdr:row>
      <xdr:rowOff>0</xdr:rowOff>
    </xdr:from>
    <xdr:to>
      <xdr:col>9</xdr:col>
      <xdr:colOff>390525</xdr:colOff>
      <xdr:row>61</xdr:row>
      <xdr:rowOff>104775</xdr:rowOff>
    </xdr:to>
    <xdr:pic>
      <xdr:nvPicPr>
        <xdr:cNvPr id="2055" name="Imag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942" t="6750" r="27765" b="6357"/>
        <a:stretch>
          <a:fillRect/>
        </a:stretch>
      </xdr:blipFill>
      <xdr:spPr bwMode="auto">
        <a:xfrm>
          <a:off x="57150" y="7124700"/>
          <a:ext cx="54483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</xdr:row>
      <xdr:rowOff>114300</xdr:rowOff>
    </xdr:from>
    <xdr:to>
      <xdr:col>16</xdr:col>
      <xdr:colOff>390525</xdr:colOff>
      <xdr:row>61</xdr:row>
      <xdr:rowOff>57150</xdr:rowOff>
    </xdr:to>
    <xdr:pic>
      <xdr:nvPicPr>
        <xdr:cNvPr id="2056" name="Image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14925" y="5295900"/>
          <a:ext cx="4657725" cy="463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28575</xdr:rowOff>
    </xdr:from>
    <xdr:to>
      <xdr:col>27</xdr:col>
      <xdr:colOff>314325</xdr:colOff>
      <xdr:row>87</xdr:row>
      <xdr:rowOff>85725</xdr:rowOff>
    </xdr:to>
    <xdr:pic>
      <xdr:nvPicPr>
        <xdr:cNvPr id="2057" name="Image 1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0229850"/>
          <a:ext cx="16402050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</xdr:row>
      <xdr:rowOff>9525</xdr:rowOff>
    </xdr:from>
    <xdr:to>
      <xdr:col>13</xdr:col>
      <xdr:colOff>485775</xdr:colOff>
      <xdr:row>111</xdr:row>
      <xdr:rowOff>76200</xdr:rowOff>
    </xdr:to>
    <xdr:pic>
      <xdr:nvPicPr>
        <xdr:cNvPr id="2058" name="Imag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446" t="4872" r="5000"/>
        <a:stretch>
          <a:fillRect/>
        </a:stretch>
      </xdr:blipFill>
      <xdr:spPr bwMode="auto">
        <a:xfrm>
          <a:off x="0" y="16040100"/>
          <a:ext cx="803910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76200</xdr:rowOff>
    </xdr:from>
    <xdr:to>
      <xdr:col>13</xdr:col>
      <xdr:colOff>209550</xdr:colOff>
      <xdr:row>99</xdr:row>
      <xdr:rowOff>57150</xdr:rowOff>
    </xdr:to>
    <xdr:pic>
      <xdr:nvPicPr>
        <xdr:cNvPr id="2059" name="Image 1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1841" t="21419" r="8569"/>
        <a:stretch>
          <a:fillRect/>
        </a:stretch>
      </xdr:blipFill>
      <xdr:spPr bwMode="auto">
        <a:xfrm>
          <a:off x="0" y="14163675"/>
          <a:ext cx="77628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497417</xdr:colOff>
      <xdr:row>37</xdr:row>
      <xdr:rowOff>105833</xdr:rowOff>
    </xdr:from>
    <xdr:to>
      <xdr:col>6</xdr:col>
      <xdr:colOff>158750</xdr:colOff>
      <xdr:row>39</xdr:row>
      <xdr:rowOff>0</xdr:rowOff>
    </xdr:to>
    <xdr:sp macro="" textlink="">
      <xdr:nvSpPr>
        <xdr:cNvPr id="19" name="Rectangle 18"/>
        <xdr:cNvSpPr/>
      </xdr:nvSpPr>
      <xdr:spPr>
        <a:xfrm>
          <a:off x="2338917" y="5979583"/>
          <a:ext cx="1502833" cy="21166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201083</xdr:colOff>
      <xdr:row>46</xdr:row>
      <xdr:rowOff>148167</xdr:rowOff>
    </xdr:from>
    <xdr:to>
      <xdr:col>7</xdr:col>
      <xdr:colOff>190500</xdr:colOff>
      <xdr:row>47</xdr:row>
      <xdr:rowOff>116417</xdr:rowOff>
    </xdr:to>
    <xdr:sp macro="" textlink="">
      <xdr:nvSpPr>
        <xdr:cNvPr id="20" name="Rectangle 19"/>
        <xdr:cNvSpPr/>
      </xdr:nvSpPr>
      <xdr:spPr>
        <a:xfrm>
          <a:off x="3270250" y="7450667"/>
          <a:ext cx="1217083" cy="127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316539</xdr:colOff>
      <xdr:row>60</xdr:row>
      <xdr:rowOff>44258</xdr:rowOff>
    </xdr:from>
    <xdr:to>
      <xdr:col>14</xdr:col>
      <xdr:colOff>253038</xdr:colOff>
      <xdr:row>61</xdr:row>
      <xdr:rowOff>1924</xdr:rowOff>
    </xdr:to>
    <xdr:sp macro="" textlink="">
      <xdr:nvSpPr>
        <xdr:cNvPr id="21" name="Rectangle 20"/>
        <xdr:cNvSpPr/>
      </xdr:nvSpPr>
      <xdr:spPr>
        <a:xfrm>
          <a:off x="7832630" y="9915622"/>
          <a:ext cx="542635" cy="12218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84667</xdr:colOff>
      <xdr:row>73</xdr:row>
      <xdr:rowOff>116417</xdr:rowOff>
    </xdr:from>
    <xdr:to>
      <xdr:col>8</xdr:col>
      <xdr:colOff>25978</xdr:colOff>
      <xdr:row>75</xdr:row>
      <xdr:rowOff>42333</xdr:rowOff>
    </xdr:to>
    <xdr:sp macro="" textlink="">
      <xdr:nvSpPr>
        <xdr:cNvPr id="22" name="Rectangle 21"/>
        <xdr:cNvSpPr/>
      </xdr:nvSpPr>
      <xdr:spPr>
        <a:xfrm>
          <a:off x="3721485" y="12126576"/>
          <a:ext cx="720629" cy="25496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478367</xdr:colOff>
      <xdr:row>96</xdr:row>
      <xdr:rowOff>142875</xdr:rowOff>
    </xdr:from>
    <xdr:to>
      <xdr:col>9</xdr:col>
      <xdr:colOff>11641</xdr:colOff>
      <xdr:row>98</xdr:row>
      <xdr:rowOff>23283</xdr:rowOff>
    </xdr:to>
    <xdr:sp macro="" textlink="">
      <xdr:nvSpPr>
        <xdr:cNvPr id="23" name="Rectangle 22"/>
        <xdr:cNvSpPr/>
      </xdr:nvSpPr>
      <xdr:spPr>
        <a:xfrm>
          <a:off x="4259792" y="15687675"/>
          <a:ext cx="866774" cy="2042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449792</xdr:colOff>
      <xdr:row>106</xdr:row>
      <xdr:rowOff>94192</xdr:rowOff>
    </xdr:from>
    <xdr:to>
      <xdr:col>9</xdr:col>
      <xdr:colOff>6350</xdr:colOff>
      <xdr:row>108</xdr:row>
      <xdr:rowOff>83608</xdr:rowOff>
    </xdr:to>
    <xdr:sp macro="" textlink="">
      <xdr:nvSpPr>
        <xdr:cNvPr id="24" name="Rectangle 23"/>
        <xdr:cNvSpPr/>
      </xdr:nvSpPr>
      <xdr:spPr>
        <a:xfrm>
          <a:off x="4231217" y="17258242"/>
          <a:ext cx="890058" cy="31326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143</xdr:row>
      <xdr:rowOff>0</xdr:rowOff>
    </xdr:from>
    <xdr:to>
      <xdr:col>4</xdr:col>
      <xdr:colOff>571500</xdr:colOff>
      <xdr:row>152</xdr:row>
      <xdr:rowOff>123825</xdr:rowOff>
    </xdr:to>
    <xdr:pic>
      <xdr:nvPicPr>
        <xdr:cNvPr id="2066" name="Image 2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3155275"/>
          <a:ext cx="30099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</xdr:row>
      <xdr:rowOff>28575</xdr:rowOff>
    </xdr:from>
    <xdr:to>
      <xdr:col>13</xdr:col>
      <xdr:colOff>104775</xdr:colOff>
      <xdr:row>163</xdr:row>
      <xdr:rowOff>114300</xdr:rowOff>
    </xdr:to>
    <xdr:pic>
      <xdr:nvPicPr>
        <xdr:cNvPr id="2067" name="Image 2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r="3017" b="11537"/>
        <a:stretch>
          <a:fillRect/>
        </a:stretch>
      </xdr:blipFill>
      <xdr:spPr bwMode="auto">
        <a:xfrm>
          <a:off x="0" y="24803100"/>
          <a:ext cx="765810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145</xdr:row>
      <xdr:rowOff>152400</xdr:rowOff>
    </xdr:from>
    <xdr:to>
      <xdr:col>12</xdr:col>
      <xdr:colOff>542925</xdr:colOff>
      <xdr:row>149</xdr:row>
      <xdr:rowOff>85725</xdr:rowOff>
    </xdr:to>
    <xdr:pic>
      <xdr:nvPicPr>
        <xdr:cNvPr id="2068" name="Image 2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5429" t="22612" r="4276" b="24338"/>
        <a:stretch>
          <a:fillRect/>
        </a:stretch>
      </xdr:blipFill>
      <xdr:spPr bwMode="auto">
        <a:xfrm>
          <a:off x="4476750" y="23631525"/>
          <a:ext cx="30099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</xdr:row>
      <xdr:rowOff>123825</xdr:rowOff>
    </xdr:from>
    <xdr:to>
      <xdr:col>10</xdr:col>
      <xdr:colOff>104775</xdr:colOff>
      <xdr:row>187</xdr:row>
      <xdr:rowOff>85725</xdr:rowOff>
    </xdr:to>
    <xdr:pic>
      <xdr:nvPicPr>
        <xdr:cNvPr id="2069" name="Image 2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9108400"/>
          <a:ext cx="5829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187</xdr:row>
      <xdr:rowOff>133350</xdr:rowOff>
    </xdr:from>
    <xdr:to>
      <xdr:col>11</xdr:col>
      <xdr:colOff>381000</xdr:colOff>
      <xdr:row>208</xdr:row>
      <xdr:rowOff>0</xdr:rowOff>
    </xdr:to>
    <xdr:pic>
      <xdr:nvPicPr>
        <xdr:cNvPr id="2070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30413325"/>
          <a:ext cx="6696075" cy="3267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</xdr:row>
      <xdr:rowOff>38100</xdr:rowOff>
    </xdr:from>
    <xdr:to>
      <xdr:col>9</xdr:col>
      <xdr:colOff>323850</xdr:colOff>
      <xdr:row>179</xdr:row>
      <xdr:rowOff>123825</xdr:rowOff>
    </xdr:to>
    <xdr:pic>
      <xdr:nvPicPr>
        <xdr:cNvPr id="2071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6593800"/>
          <a:ext cx="543877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314325</xdr:colOff>
      <xdr:row>163</xdr:row>
      <xdr:rowOff>95250</xdr:rowOff>
    </xdr:from>
    <xdr:to>
      <xdr:col>20</xdr:col>
      <xdr:colOff>457200</xdr:colOff>
      <xdr:row>181</xdr:row>
      <xdr:rowOff>85725</xdr:rowOff>
    </xdr:to>
    <xdr:pic>
      <xdr:nvPicPr>
        <xdr:cNvPr id="2072" name="Image 3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038850" y="26489025"/>
          <a:ext cx="6238875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5</xdr:col>
      <xdr:colOff>228600</xdr:colOff>
      <xdr:row>288</xdr:row>
      <xdr:rowOff>28575</xdr:rowOff>
    </xdr:to>
    <xdr:pic>
      <xdr:nvPicPr>
        <xdr:cNvPr id="2073" name="Image 3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4643675"/>
          <a:ext cx="327660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288</xdr:row>
      <xdr:rowOff>142875</xdr:rowOff>
    </xdr:from>
    <xdr:to>
      <xdr:col>7</xdr:col>
      <xdr:colOff>523875</xdr:colOff>
      <xdr:row>324</xdr:row>
      <xdr:rowOff>152400</xdr:rowOff>
    </xdr:to>
    <xdr:pic>
      <xdr:nvPicPr>
        <xdr:cNvPr id="2074" name="Image 3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3343" r="6712" b="9259"/>
        <a:stretch>
          <a:fillRect/>
        </a:stretch>
      </xdr:blipFill>
      <xdr:spPr bwMode="auto">
        <a:xfrm>
          <a:off x="0" y="47215425"/>
          <a:ext cx="4305300" cy="583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289</xdr:row>
      <xdr:rowOff>85725</xdr:rowOff>
    </xdr:from>
    <xdr:to>
      <xdr:col>19</xdr:col>
      <xdr:colOff>85725</xdr:colOff>
      <xdr:row>307</xdr:row>
      <xdr:rowOff>0</xdr:rowOff>
    </xdr:to>
    <xdr:pic>
      <xdr:nvPicPr>
        <xdr:cNvPr id="2075" name="Image 3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640" t="10583" r="3479"/>
        <a:stretch>
          <a:fillRect/>
        </a:stretch>
      </xdr:blipFill>
      <xdr:spPr bwMode="auto">
        <a:xfrm>
          <a:off x="4314825" y="47320200"/>
          <a:ext cx="6981825" cy="282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366</xdr:row>
      <xdr:rowOff>19050</xdr:rowOff>
    </xdr:from>
    <xdr:to>
      <xdr:col>7</xdr:col>
      <xdr:colOff>19050</xdr:colOff>
      <xdr:row>385</xdr:row>
      <xdr:rowOff>85725</xdr:rowOff>
    </xdr:to>
    <xdr:pic>
      <xdr:nvPicPr>
        <xdr:cNvPr id="2076" name="Image 36" descr="https://scontent.xx.fbcdn.net/v/t34.0-12/16790438_10202673016141860_648674486_n.png?oh=6473744fc9ef4299c08d202df85dabd5&amp;oe=58A88FB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59721750"/>
          <a:ext cx="3800475" cy="314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19050</xdr:rowOff>
    </xdr:from>
    <xdr:to>
      <xdr:col>7</xdr:col>
      <xdr:colOff>276225</xdr:colOff>
      <xdr:row>224</xdr:row>
      <xdr:rowOff>142875</xdr:rowOff>
    </xdr:to>
    <xdr:pic>
      <xdr:nvPicPr>
        <xdr:cNvPr id="2077" name="Image 38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3861375"/>
          <a:ext cx="405765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</xdr:row>
      <xdr:rowOff>47625</xdr:rowOff>
    </xdr:from>
    <xdr:to>
      <xdr:col>7</xdr:col>
      <xdr:colOff>228600</xdr:colOff>
      <xdr:row>127</xdr:row>
      <xdr:rowOff>9525</xdr:rowOff>
    </xdr:to>
    <xdr:pic>
      <xdr:nvPicPr>
        <xdr:cNvPr id="2078" name="Image 3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8345150"/>
          <a:ext cx="401002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405</xdr:row>
      <xdr:rowOff>38100</xdr:rowOff>
    </xdr:from>
    <xdr:to>
      <xdr:col>11</xdr:col>
      <xdr:colOff>95250</xdr:colOff>
      <xdr:row>417</xdr:row>
      <xdr:rowOff>114300</xdr:rowOff>
    </xdr:to>
    <xdr:pic>
      <xdr:nvPicPr>
        <xdr:cNvPr id="2079" name="Image 4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66055875"/>
          <a:ext cx="64293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417</xdr:row>
      <xdr:rowOff>152400</xdr:rowOff>
    </xdr:from>
    <xdr:to>
      <xdr:col>11</xdr:col>
      <xdr:colOff>85725</xdr:colOff>
      <xdr:row>431</xdr:row>
      <xdr:rowOff>123825</xdr:rowOff>
    </xdr:to>
    <xdr:pic>
      <xdr:nvPicPr>
        <xdr:cNvPr id="2080" name="Image 4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68113275"/>
          <a:ext cx="6419850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431</xdr:row>
      <xdr:rowOff>123825</xdr:rowOff>
    </xdr:from>
    <xdr:to>
      <xdr:col>11</xdr:col>
      <xdr:colOff>123825</xdr:colOff>
      <xdr:row>446</xdr:row>
      <xdr:rowOff>142875</xdr:rowOff>
    </xdr:to>
    <xdr:pic>
      <xdr:nvPicPr>
        <xdr:cNvPr id="2081" name="Image 4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70351650"/>
          <a:ext cx="6457950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9525</xdr:rowOff>
    </xdr:from>
    <xdr:to>
      <xdr:col>9</xdr:col>
      <xdr:colOff>209550</xdr:colOff>
      <xdr:row>139</xdr:row>
      <xdr:rowOff>57150</xdr:rowOff>
    </xdr:to>
    <xdr:pic>
      <xdr:nvPicPr>
        <xdr:cNvPr id="2082" name="Image 43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0574000"/>
          <a:ext cx="5324475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385</xdr:row>
      <xdr:rowOff>9525</xdr:rowOff>
    </xdr:from>
    <xdr:to>
      <xdr:col>5</xdr:col>
      <xdr:colOff>438150</xdr:colOff>
      <xdr:row>403</xdr:row>
      <xdr:rowOff>152400</xdr:rowOff>
    </xdr:to>
    <xdr:pic>
      <xdr:nvPicPr>
        <xdr:cNvPr id="2083" name="Image 47" descr="https://scontent.xx.fbcdn.net/v/t34.0-12/16809559_10202682012766770_2115654755_n.png?oh=c9e8c9e5c47502ab427b78c751357768&amp;oe=58A891C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62788800"/>
          <a:ext cx="3486150" cy="305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378</xdr:row>
      <xdr:rowOff>114300</xdr:rowOff>
    </xdr:from>
    <xdr:to>
      <xdr:col>16</xdr:col>
      <xdr:colOff>400050</xdr:colOff>
      <xdr:row>403</xdr:row>
      <xdr:rowOff>152400</xdr:rowOff>
    </xdr:to>
    <xdr:pic>
      <xdr:nvPicPr>
        <xdr:cNvPr id="2084" name="Image 4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381750" y="61760100"/>
          <a:ext cx="3400425" cy="408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7</xdr:col>
      <xdr:colOff>542925</xdr:colOff>
      <xdr:row>364</xdr:row>
      <xdr:rowOff>66675</xdr:rowOff>
    </xdr:to>
    <xdr:pic>
      <xdr:nvPicPr>
        <xdr:cNvPr id="2085" name="Image 5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56140350"/>
          <a:ext cx="4324350" cy="3305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324</xdr:row>
      <xdr:rowOff>152400</xdr:rowOff>
    </xdr:from>
    <xdr:to>
      <xdr:col>8</xdr:col>
      <xdr:colOff>457200</xdr:colOff>
      <xdr:row>340</xdr:row>
      <xdr:rowOff>95250</xdr:rowOff>
    </xdr:to>
    <xdr:pic>
      <xdr:nvPicPr>
        <xdr:cNvPr id="2086" name="Image 5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53054250"/>
          <a:ext cx="489585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476250</xdr:colOff>
      <xdr:row>324</xdr:row>
      <xdr:rowOff>142875</xdr:rowOff>
    </xdr:from>
    <xdr:to>
      <xdr:col>16</xdr:col>
      <xdr:colOff>180975</xdr:colOff>
      <xdr:row>340</xdr:row>
      <xdr:rowOff>142875</xdr:rowOff>
    </xdr:to>
    <xdr:pic>
      <xdr:nvPicPr>
        <xdr:cNvPr id="2087" name="Image 5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914900" y="53044725"/>
          <a:ext cx="464820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243</xdr:row>
      <xdr:rowOff>123825</xdr:rowOff>
    </xdr:from>
    <xdr:to>
      <xdr:col>15</xdr:col>
      <xdr:colOff>428625</xdr:colOff>
      <xdr:row>271</xdr:row>
      <xdr:rowOff>142875</xdr:rowOff>
    </xdr:to>
    <xdr:pic>
      <xdr:nvPicPr>
        <xdr:cNvPr id="2088" name="Image 5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9795450"/>
          <a:ext cx="9201150" cy="466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20</xdr:col>
      <xdr:colOff>209550</xdr:colOff>
      <xdr:row>247</xdr:row>
      <xdr:rowOff>66675</xdr:rowOff>
    </xdr:to>
    <xdr:pic>
      <xdr:nvPicPr>
        <xdr:cNvPr id="2089" name="Image 5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6595050"/>
          <a:ext cx="12030075" cy="386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295275</xdr:colOff>
      <xdr:row>230</xdr:row>
      <xdr:rowOff>28575</xdr:rowOff>
    </xdr:from>
    <xdr:to>
      <xdr:col>26</xdr:col>
      <xdr:colOff>466725</xdr:colOff>
      <xdr:row>245</xdr:row>
      <xdr:rowOff>57150</xdr:rowOff>
    </xdr:to>
    <xdr:pic>
      <xdr:nvPicPr>
        <xdr:cNvPr id="2090" name="Image 5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115800" y="37347525"/>
          <a:ext cx="382905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503959</xdr:colOff>
      <xdr:row>380</xdr:row>
      <xdr:rowOff>54553</xdr:rowOff>
    </xdr:from>
    <xdr:to>
      <xdr:col>5</xdr:col>
      <xdr:colOff>561975</xdr:colOff>
      <xdr:row>384</xdr:row>
      <xdr:rowOff>133350</xdr:rowOff>
    </xdr:to>
    <xdr:sp macro="" textlink="">
      <xdr:nvSpPr>
        <xdr:cNvPr id="60" name="Rectangle 59"/>
        <xdr:cNvSpPr/>
      </xdr:nvSpPr>
      <xdr:spPr>
        <a:xfrm>
          <a:off x="503959" y="89227603"/>
          <a:ext cx="3106016" cy="72649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171450</xdr:colOff>
      <xdr:row>402</xdr:row>
      <xdr:rowOff>114300</xdr:rowOff>
    </xdr:from>
    <xdr:to>
      <xdr:col>11</xdr:col>
      <xdr:colOff>19050</xdr:colOff>
      <xdr:row>403</xdr:row>
      <xdr:rowOff>114300</xdr:rowOff>
    </xdr:to>
    <xdr:sp macro="" textlink="">
      <xdr:nvSpPr>
        <xdr:cNvPr id="61" name="Rectangle 60"/>
        <xdr:cNvSpPr/>
      </xdr:nvSpPr>
      <xdr:spPr>
        <a:xfrm>
          <a:off x="5895975" y="92849700"/>
          <a:ext cx="457200" cy="1619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466725</xdr:colOff>
      <xdr:row>402</xdr:row>
      <xdr:rowOff>66675</xdr:rowOff>
    </xdr:from>
    <xdr:to>
      <xdr:col>16</xdr:col>
      <xdr:colOff>276225</xdr:colOff>
      <xdr:row>403</xdr:row>
      <xdr:rowOff>28575</xdr:rowOff>
    </xdr:to>
    <xdr:sp macro="" textlink="">
      <xdr:nvSpPr>
        <xdr:cNvPr id="62" name="Rectangle 61"/>
        <xdr:cNvSpPr/>
      </xdr:nvSpPr>
      <xdr:spPr>
        <a:xfrm>
          <a:off x="9239250" y="92802075"/>
          <a:ext cx="419100" cy="1238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199160</xdr:colOff>
      <xdr:row>436</xdr:row>
      <xdr:rowOff>103909</xdr:rowOff>
    </xdr:from>
    <xdr:to>
      <xdr:col>7</xdr:col>
      <xdr:colOff>320387</xdr:colOff>
      <xdr:row>437</xdr:row>
      <xdr:rowOff>155864</xdr:rowOff>
    </xdr:to>
    <xdr:sp macro="" textlink="">
      <xdr:nvSpPr>
        <xdr:cNvPr id="63" name="Rectangle 62"/>
        <xdr:cNvSpPr/>
      </xdr:nvSpPr>
      <xdr:spPr>
        <a:xfrm>
          <a:off x="2623705" y="72234136"/>
          <a:ext cx="1454727" cy="21647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138546</xdr:colOff>
      <xdr:row>424</xdr:row>
      <xdr:rowOff>60613</xdr:rowOff>
    </xdr:from>
    <xdr:to>
      <xdr:col>5</xdr:col>
      <xdr:colOff>25977</xdr:colOff>
      <xdr:row>425</xdr:row>
      <xdr:rowOff>51955</xdr:rowOff>
    </xdr:to>
    <xdr:sp macro="" textlink="">
      <xdr:nvSpPr>
        <xdr:cNvPr id="64" name="Rectangle 63"/>
        <xdr:cNvSpPr/>
      </xdr:nvSpPr>
      <xdr:spPr>
        <a:xfrm>
          <a:off x="2563091" y="70216568"/>
          <a:ext cx="493568" cy="1558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424296</xdr:colOff>
      <xdr:row>409</xdr:row>
      <xdr:rowOff>138545</xdr:rowOff>
    </xdr:from>
    <xdr:to>
      <xdr:col>10</xdr:col>
      <xdr:colOff>346363</xdr:colOff>
      <xdr:row>411</xdr:row>
      <xdr:rowOff>147205</xdr:rowOff>
    </xdr:to>
    <xdr:sp macro="" textlink="">
      <xdr:nvSpPr>
        <xdr:cNvPr id="65" name="Rectangle 64"/>
        <xdr:cNvSpPr/>
      </xdr:nvSpPr>
      <xdr:spPr>
        <a:xfrm>
          <a:off x="5515841" y="67826659"/>
          <a:ext cx="528204" cy="33770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121227</xdr:colOff>
      <xdr:row>387</xdr:row>
      <xdr:rowOff>86591</xdr:rowOff>
    </xdr:from>
    <xdr:to>
      <xdr:col>2</xdr:col>
      <xdr:colOff>571500</xdr:colOff>
      <xdr:row>388</xdr:row>
      <xdr:rowOff>86591</xdr:rowOff>
    </xdr:to>
    <xdr:sp macro="" textlink="">
      <xdr:nvSpPr>
        <xdr:cNvPr id="66" name="Rectangle 65"/>
        <xdr:cNvSpPr/>
      </xdr:nvSpPr>
      <xdr:spPr>
        <a:xfrm>
          <a:off x="1333500" y="64155205"/>
          <a:ext cx="450273" cy="16452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476250</xdr:colOff>
      <xdr:row>388</xdr:row>
      <xdr:rowOff>86591</xdr:rowOff>
    </xdr:from>
    <xdr:to>
      <xdr:col>3</xdr:col>
      <xdr:colOff>320386</xdr:colOff>
      <xdr:row>389</xdr:row>
      <xdr:rowOff>51955</xdr:rowOff>
    </xdr:to>
    <xdr:sp macro="" textlink="">
      <xdr:nvSpPr>
        <xdr:cNvPr id="67" name="Rectangle 66"/>
        <xdr:cNvSpPr/>
      </xdr:nvSpPr>
      <xdr:spPr>
        <a:xfrm>
          <a:off x="1688523" y="64319727"/>
          <a:ext cx="450272" cy="12988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112569</xdr:colOff>
      <xdr:row>348</xdr:row>
      <xdr:rowOff>155864</xdr:rowOff>
    </xdr:from>
    <xdr:to>
      <xdr:col>5</xdr:col>
      <xdr:colOff>77932</xdr:colOff>
      <xdr:row>349</xdr:row>
      <xdr:rowOff>112568</xdr:rowOff>
    </xdr:to>
    <xdr:sp macro="" textlink="">
      <xdr:nvSpPr>
        <xdr:cNvPr id="68" name="Rectangle 67"/>
        <xdr:cNvSpPr/>
      </xdr:nvSpPr>
      <xdr:spPr>
        <a:xfrm>
          <a:off x="2537114" y="57808091"/>
          <a:ext cx="571500" cy="12122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303069</xdr:colOff>
      <xdr:row>330</xdr:row>
      <xdr:rowOff>51955</xdr:rowOff>
    </xdr:from>
    <xdr:to>
      <xdr:col>5</xdr:col>
      <xdr:colOff>536863</xdr:colOff>
      <xdr:row>331</xdr:row>
      <xdr:rowOff>129886</xdr:rowOff>
    </xdr:to>
    <xdr:sp macro="" textlink="">
      <xdr:nvSpPr>
        <xdr:cNvPr id="69" name="Rectangle 68"/>
        <xdr:cNvSpPr/>
      </xdr:nvSpPr>
      <xdr:spPr>
        <a:xfrm>
          <a:off x="2727614" y="54742773"/>
          <a:ext cx="839931" cy="24245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528204</xdr:colOff>
      <xdr:row>328</xdr:row>
      <xdr:rowOff>43295</xdr:rowOff>
    </xdr:from>
    <xdr:to>
      <xdr:col>14</xdr:col>
      <xdr:colOff>424296</xdr:colOff>
      <xdr:row>328</xdr:row>
      <xdr:rowOff>155863</xdr:rowOff>
    </xdr:to>
    <xdr:sp macro="" textlink="">
      <xdr:nvSpPr>
        <xdr:cNvPr id="70" name="Rectangle 69"/>
        <xdr:cNvSpPr/>
      </xdr:nvSpPr>
      <xdr:spPr>
        <a:xfrm>
          <a:off x="8044295" y="54405068"/>
          <a:ext cx="502228" cy="11256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190500</xdr:colOff>
      <xdr:row>322</xdr:row>
      <xdr:rowOff>17319</xdr:rowOff>
    </xdr:from>
    <xdr:to>
      <xdr:col>5</xdr:col>
      <xdr:colOff>86591</xdr:colOff>
      <xdr:row>324</xdr:row>
      <xdr:rowOff>51954</xdr:rowOff>
    </xdr:to>
    <xdr:sp macro="" textlink="">
      <xdr:nvSpPr>
        <xdr:cNvPr id="71" name="Rectangle 70"/>
        <xdr:cNvSpPr/>
      </xdr:nvSpPr>
      <xdr:spPr>
        <a:xfrm>
          <a:off x="2615045" y="53391955"/>
          <a:ext cx="502228" cy="36368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77933</xdr:colOff>
      <xdr:row>278</xdr:row>
      <xdr:rowOff>95250</xdr:rowOff>
    </xdr:from>
    <xdr:to>
      <xdr:col>3</xdr:col>
      <xdr:colOff>112569</xdr:colOff>
      <xdr:row>281</xdr:row>
      <xdr:rowOff>147204</xdr:rowOff>
    </xdr:to>
    <xdr:sp macro="" textlink="">
      <xdr:nvSpPr>
        <xdr:cNvPr id="72" name="Rectangle 71"/>
        <xdr:cNvSpPr/>
      </xdr:nvSpPr>
      <xdr:spPr>
        <a:xfrm>
          <a:off x="1290206" y="46230886"/>
          <a:ext cx="640772" cy="5455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129886</xdr:colOff>
      <xdr:row>255</xdr:row>
      <xdr:rowOff>43295</xdr:rowOff>
    </xdr:from>
    <xdr:to>
      <xdr:col>15</xdr:col>
      <xdr:colOff>51954</xdr:colOff>
      <xdr:row>257</xdr:row>
      <xdr:rowOff>34636</xdr:rowOff>
    </xdr:to>
    <xdr:sp macro="" textlink="">
      <xdr:nvSpPr>
        <xdr:cNvPr id="73" name="Rectangle 72"/>
        <xdr:cNvSpPr/>
      </xdr:nvSpPr>
      <xdr:spPr>
        <a:xfrm>
          <a:off x="7645977" y="42394909"/>
          <a:ext cx="1134341" cy="32038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77932</xdr:colOff>
      <xdr:row>221</xdr:row>
      <xdr:rowOff>34636</xdr:rowOff>
    </xdr:from>
    <xdr:to>
      <xdr:col>7</xdr:col>
      <xdr:colOff>129887</xdr:colOff>
      <xdr:row>222</xdr:row>
      <xdr:rowOff>8660</xdr:rowOff>
    </xdr:to>
    <xdr:sp macro="" textlink="">
      <xdr:nvSpPr>
        <xdr:cNvPr id="74" name="Rectangle 73"/>
        <xdr:cNvSpPr/>
      </xdr:nvSpPr>
      <xdr:spPr>
        <a:xfrm>
          <a:off x="3108614" y="36394159"/>
          <a:ext cx="779318" cy="13854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458932</xdr:colOff>
      <xdr:row>204</xdr:row>
      <xdr:rowOff>34637</xdr:rowOff>
    </xdr:from>
    <xdr:to>
      <xdr:col>9</xdr:col>
      <xdr:colOff>147205</xdr:colOff>
      <xdr:row>205</xdr:row>
      <xdr:rowOff>51955</xdr:rowOff>
    </xdr:to>
    <xdr:sp macro="" textlink="">
      <xdr:nvSpPr>
        <xdr:cNvPr id="75" name="Rectangle 74"/>
        <xdr:cNvSpPr/>
      </xdr:nvSpPr>
      <xdr:spPr>
        <a:xfrm>
          <a:off x="4875068" y="33597273"/>
          <a:ext cx="363682" cy="18184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268432</xdr:colOff>
      <xdr:row>186</xdr:row>
      <xdr:rowOff>69273</xdr:rowOff>
    </xdr:from>
    <xdr:to>
      <xdr:col>10</xdr:col>
      <xdr:colOff>86591</xdr:colOff>
      <xdr:row>187</xdr:row>
      <xdr:rowOff>77932</xdr:rowOff>
    </xdr:to>
    <xdr:sp macro="" textlink="">
      <xdr:nvSpPr>
        <xdr:cNvPr id="76" name="Rectangle 75"/>
        <xdr:cNvSpPr/>
      </xdr:nvSpPr>
      <xdr:spPr>
        <a:xfrm>
          <a:off x="5359977" y="30670500"/>
          <a:ext cx="424296" cy="1731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467591</xdr:colOff>
      <xdr:row>169</xdr:row>
      <xdr:rowOff>103909</xdr:rowOff>
    </xdr:from>
    <xdr:to>
      <xdr:col>5</xdr:col>
      <xdr:colOff>190500</xdr:colOff>
      <xdr:row>170</xdr:row>
      <xdr:rowOff>95250</xdr:rowOff>
    </xdr:to>
    <xdr:sp macro="" textlink="">
      <xdr:nvSpPr>
        <xdr:cNvPr id="77" name="Rectangle 76"/>
        <xdr:cNvSpPr/>
      </xdr:nvSpPr>
      <xdr:spPr>
        <a:xfrm>
          <a:off x="2892136" y="27908250"/>
          <a:ext cx="329046" cy="1558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372341</xdr:colOff>
      <xdr:row>169</xdr:row>
      <xdr:rowOff>0</xdr:rowOff>
    </xdr:from>
    <xdr:to>
      <xdr:col>17</xdr:col>
      <xdr:colOff>225137</xdr:colOff>
      <xdr:row>169</xdr:row>
      <xdr:rowOff>155864</xdr:rowOff>
    </xdr:to>
    <xdr:sp macro="" textlink="">
      <xdr:nvSpPr>
        <xdr:cNvPr id="78" name="Rectangle 77"/>
        <xdr:cNvSpPr/>
      </xdr:nvSpPr>
      <xdr:spPr>
        <a:xfrm>
          <a:off x="9706841" y="27804341"/>
          <a:ext cx="458932" cy="1558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34637</xdr:colOff>
      <xdr:row>159</xdr:row>
      <xdr:rowOff>138545</xdr:rowOff>
    </xdr:from>
    <xdr:to>
      <xdr:col>1</xdr:col>
      <xdr:colOff>320387</xdr:colOff>
      <xdr:row>160</xdr:row>
      <xdr:rowOff>95250</xdr:rowOff>
    </xdr:to>
    <xdr:sp macro="" textlink="">
      <xdr:nvSpPr>
        <xdr:cNvPr id="79" name="Rectangle 78"/>
        <xdr:cNvSpPr/>
      </xdr:nvSpPr>
      <xdr:spPr>
        <a:xfrm>
          <a:off x="640773" y="26297659"/>
          <a:ext cx="285750" cy="12122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17318</xdr:colOff>
      <xdr:row>130</xdr:row>
      <xdr:rowOff>129886</xdr:rowOff>
    </xdr:from>
    <xdr:to>
      <xdr:col>6</xdr:col>
      <xdr:colOff>86591</xdr:colOff>
      <xdr:row>132</xdr:row>
      <xdr:rowOff>34636</xdr:rowOff>
    </xdr:to>
    <xdr:sp macro="" textlink="">
      <xdr:nvSpPr>
        <xdr:cNvPr id="80" name="Rectangle 79"/>
        <xdr:cNvSpPr/>
      </xdr:nvSpPr>
      <xdr:spPr>
        <a:xfrm>
          <a:off x="3048000" y="21517841"/>
          <a:ext cx="675409" cy="23379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476250</xdr:colOff>
      <xdr:row>117</xdr:row>
      <xdr:rowOff>0</xdr:rowOff>
    </xdr:from>
    <xdr:to>
      <xdr:col>3</xdr:col>
      <xdr:colOff>251114</xdr:colOff>
      <xdr:row>117</xdr:row>
      <xdr:rowOff>129886</xdr:rowOff>
    </xdr:to>
    <xdr:sp macro="" textlink="">
      <xdr:nvSpPr>
        <xdr:cNvPr id="81" name="Rectangle 80"/>
        <xdr:cNvSpPr/>
      </xdr:nvSpPr>
      <xdr:spPr>
        <a:xfrm>
          <a:off x="1688523" y="19249159"/>
          <a:ext cx="381000" cy="12988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50"/>
  <sheetViews>
    <sheetView tabSelected="1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14" sqref="J14"/>
    </sheetView>
  </sheetViews>
  <sheetFormatPr defaultColWidth="9.140625" defaultRowHeight="12.75"/>
  <cols>
    <col min="1" max="1" width="44.42578125" customWidth="1"/>
    <col min="2" max="2" width="33.85546875" style="47" customWidth="1"/>
    <col min="3" max="7" width="16.7109375" style="21" customWidth="1"/>
    <col min="9" max="10" width="9.85546875" bestFit="1" customWidth="1"/>
  </cols>
  <sheetData>
    <row r="1" spans="1:9" ht="13.5" thickBot="1">
      <c r="A1" s="4" t="s">
        <v>99</v>
      </c>
      <c r="B1" s="44" t="s">
        <v>61</v>
      </c>
      <c r="C1" s="69" t="s">
        <v>105</v>
      </c>
      <c r="D1" s="70"/>
      <c r="E1" s="70"/>
      <c r="F1" s="70"/>
      <c r="G1" s="71"/>
      <c r="I1" s="14" t="s">
        <v>131</v>
      </c>
    </row>
    <row r="2" spans="1:9" ht="64.5" thickTop="1">
      <c r="A2" s="3"/>
      <c r="B2" s="45"/>
      <c r="C2" s="16" t="s">
        <v>100</v>
      </c>
      <c r="D2" s="16" t="s">
        <v>101</v>
      </c>
      <c r="E2" s="16" t="s">
        <v>121</v>
      </c>
      <c r="F2" s="16" t="s">
        <v>122</v>
      </c>
      <c r="G2" s="16" t="s">
        <v>118</v>
      </c>
      <c r="I2" s="30">
        <v>0.79276000000000002</v>
      </c>
    </row>
    <row r="3" spans="1:9">
      <c r="A3" s="9" t="s">
        <v>125</v>
      </c>
      <c r="B3" s="10"/>
      <c r="C3" s="19"/>
      <c r="D3" s="19"/>
      <c r="E3" s="19"/>
      <c r="F3" s="19"/>
      <c r="G3" s="18">
        <f>8799*0.6*I2</f>
        <v>4185.2971440000001</v>
      </c>
    </row>
    <row r="4" spans="1:9">
      <c r="A4" s="32" t="s">
        <v>106</v>
      </c>
      <c r="B4" s="33"/>
      <c r="C4" s="34"/>
      <c r="D4" s="34"/>
      <c r="E4" s="34"/>
      <c r="F4" s="34"/>
      <c r="G4" s="34"/>
    </row>
    <row r="5" spans="1:9">
      <c r="A5" s="7" t="s">
        <v>62</v>
      </c>
      <c r="B5" s="42" t="s">
        <v>126</v>
      </c>
      <c r="C5" s="35"/>
      <c r="D5" s="35"/>
      <c r="E5" s="35">
        <v>51.65</v>
      </c>
      <c r="F5" s="56"/>
      <c r="G5" s="35">
        <f>MAX(C5:F5)</f>
        <v>51.65</v>
      </c>
    </row>
    <row r="6" spans="1:9">
      <c r="A6" s="5" t="s">
        <v>63</v>
      </c>
      <c r="B6" s="29" t="s">
        <v>127</v>
      </c>
      <c r="C6" s="17"/>
      <c r="D6" s="17"/>
      <c r="E6" s="17"/>
      <c r="F6" s="17"/>
      <c r="G6" s="17"/>
    </row>
    <row r="7" spans="1:9">
      <c r="A7" s="5" t="s">
        <v>64</v>
      </c>
      <c r="B7" s="29" t="s">
        <v>127</v>
      </c>
      <c r="C7" s="17"/>
      <c r="D7" s="17"/>
      <c r="E7" s="17"/>
      <c r="F7" s="17"/>
      <c r="G7" s="17"/>
    </row>
    <row r="8" spans="1:9">
      <c r="A8" s="5" t="s">
        <v>65</v>
      </c>
      <c r="B8" s="29" t="s">
        <v>128</v>
      </c>
      <c r="C8" s="17"/>
      <c r="D8" s="17"/>
      <c r="E8" s="17"/>
      <c r="F8" s="17"/>
      <c r="G8" s="17"/>
    </row>
    <row r="9" spans="1:9">
      <c r="A9" s="7" t="s">
        <v>66</v>
      </c>
      <c r="B9" s="42" t="s">
        <v>129</v>
      </c>
      <c r="C9" s="56">
        <f>514.99*I2</f>
        <v>408.26347240000001</v>
      </c>
      <c r="D9" s="35"/>
      <c r="E9" s="35">
        <f>I2*40.09</f>
        <v>31.781748400000005</v>
      </c>
      <c r="F9" s="35"/>
      <c r="G9" s="35"/>
      <c r="H9" s="14" t="s">
        <v>166</v>
      </c>
    </row>
    <row r="10" spans="1:9">
      <c r="A10" s="5" t="s">
        <v>67</v>
      </c>
      <c r="B10" s="29" t="s">
        <v>130</v>
      </c>
      <c r="C10" s="17"/>
      <c r="D10" s="17"/>
      <c r="E10" s="17"/>
      <c r="F10" s="17"/>
      <c r="G10" s="17"/>
    </row>
    <row r="11" spans="1:9">
      <c r="A11" s="5" t="s">
        <v>88</v>
      </c>
      <c r="B11" s="29" t="s">
        <v>126</v>
      </c>
      <c r="C11" s="17"/>
      <c r="D11" s="17"/>
      <c r="E11" s="17"/>
      <c r="F11" s="17"/>
      <c r="G11" s="17"/>
    </row>
    <row r="12" spans="1:9">
      <c r="A12" s="6" t="s">
        <v>20</v>
      </c>
      <c r="B12" s="29" t="s">
        <v>126</v>
      </c>
      <c r="C12" s="17"/>
      <c r="D12" s="17"/>
      <c r="E12" s="17"/>
      <c r="F12" s="17"/>
      <c r="G12" s="17"/>
    </row>
    <row r="13" spans="1:9">
      <c r="A13" s="6" t="s">
        <v>117</v>
      </c>
      <c r="B13" s="29" t="s">
        <v>127</v>
      </c>
      <c r="C13" s="17"/>
      <c r="D13" s="17"/>
      <c r="E13" s="17"/>
      <c r="F13" s="17"/>
      <c r="G13" s="17"/>
    </row>
    <row r="14" spans="1:9">
      <c r="A14" s="32" t="s">
        <v>52</v>
      </c>
      <c r="B14" s="33"/>
      <c r="C14" s="34"/>
      <c r="D14" s="34"/>
      <c r="E14" s="34">
        <f>Supporting_Calculations!D16</f>
        <v>3937</v>
      </c>
      <c r="F14" s="34"/>
      <c r="G14" s="34">
        <f>Supporting_Calculations!F16</f>
        <v>3937</v>
      </c>
    </row>
    <row r="15" spans="1:9" s="49" customFormat="1">
      <c r="A15" s="7" t="s">
        <v>60</v>
      </c>
      <c r="B15" s="42" t="s">
        <v>130</v>
      </c>
      <c r="C15" s="35"/>
      <c r="D15" s="35"/>
      <c r="E15" s="35"/>
      <c r="F15" s="35"/>
      <c r="G15" s="35"/>
    </row>
    <row r="16" spans="1:9" s="49" customFormat="1">
      <c r="A16" s="50" t="s">
        <v>28</v>
      </c>
      <c r="B16" s="42" t="s">
        <v>130</v>
      </c>
      <c r="C16" s="35"/>
      <c r="D16" s="35"/>
      <c r="E16" s="35"/>
      <c r="F16" s="35"/>
      <c r="G16" s="35"/>
    </row>
    <row r="17" spans="1:7" s="49" customFormat="1">
      <c r="A17" s="50" t="s">
        <v>112</v>
      </c>
      <c r="B17" s="42" t="s">
        <v>130</v>
      </c>
      <c r="C17" s="35"/>
      <c r="D17" s="35"/>
      <c r="E17" s="35"/>
      <c r="F17" s="35"/>
      <c r="G17" s="35"/>
    </row>
    <row r="18" spans="1:7" s="49" customFormat="1">
      <c r="A18" s="50" t="s">
        <v>113</v>
      </c>
      <c r="B18" s="42" t="s">
        <v>130</v>
      </c>
      <c r="C18" s="35"/>
      <c r="D18" s="35"/>
      <c r="E18" s="35"/>
      <c r="F18" s="35"/>
      <c r="G18" s="35"/>
    </row>
    <row r="19" spans="1:7" s="49" customFormat="1">
      <c r="A19" s="50" t="s">
        <v>37</v>
      </c>
      <c r="B19" s="42" t="s">
        <v>130</v>
      </c>
      <c r="C19" s="35"/>
      <c r="D19" s="35"/>
      <c r="E19" s="35"/>
      <c r="F19" s="35"/>
      <c r="G19" s="35"/>
    </row>
    <row r="20" spans="1:7" s="49" customFormat="1">
      <c r="A20" s="50" t="s">
        <v>36</v>
      </c>
      <c r="B20" s="42" t="s">
        <v>140</v>
      </c>
      <c r="C20" s="35"/>
      <c r="D20" s="35"/>
      <c r="E20" s="35"/>
      <c r="F20" s="35"/>
      <c r="G20" s="35"/>
    </row>
    <row r="21" spans="1:7" s="49" customFormat="1">
      <c r="A21" s="50" t="s">
        <v>102</v>
      </c>
      <c r="B21" s="42" t="s">
        <v>140</v>
      </c>
      <c r="C21" s="35"/>
      <c r="D21" s="35"/>
      <c r="E21" s="35"/>
      <c r="F21" s="35"/>
      <c r="G21" s="35"/>
    </row>
    <row r="22" spans="1:7" s="49" customFormat="1">
      <c r="A22" s="7" t="s">
        <v>87</v>
      </c>
      <c r="B22" s="42" t="s">
        <v>163</v>
      </c>
      <c r="C22" s="35"/>
      <c r="D22" s="56"/>
      <c r="E22" s="35"/>
      <c r="F22" s="35"/>
      <c r="G22" s="35"/>
    </row>
    <row r="23" spans="1:7" s="49" customFormat="1">
      <c r="A23" s="7" t="s">
        <v>117</v>
      </c>
      <c r="B23" s="42" t="s">
        <v>164</v>
      </c>
      <c r="C23" s="35">
        <f>364.06</f>
        <v>364.06</v>
      </c>
      <c r="D23" s="35"/>
      <c r="E23" s="35">
        <f>850.58</f>
        <v>850.58</v>
      </c>
      <c r="F23" s="35">
        <f>(E23*1.5)-E23</f>
        <v>425.29000000000008</v>
      </c>
      <c r="G23" s="35">
        <f>F23</f>
        <v>425.29000000000008</v>
      </c>
    </row>
    <row r="24" spans="1:7">
      <c r="A24" s="32" t="s">
        <v>7</v>
      </c>
      <c r="B24" s="33"/>
      <c r="C24" s="34"/>
      <c r="D24" s="34"/>
      <c r="E24" s="34"/>
      <c r="F24" s="34"/>
      <c r="G24" s="34"/>
    </row>
    <row r="25" spans="1:7" s="49" customFormat="1">
      <c r="A25" s="50" t="s">
        <v>59</v>
      </c>
      <c r="B25" s="42" t="s">
        <v>161</v>
      </c>
      <c r="C25" s="35"/>
      <c r="D25" s="35"/>
      <c r="E25" s="35">
        <v>135</v>
      </c>
      <c r="F25" s="35"/>
      <c r="G25" s="35">
        <f>Supporting_Calculations!F27</f>
        <v>135</v>
      </c>
    </row>
    <row r="26" spans="1:7" s="49" customFormat="1">
      <c r="A26" s="50" t="s">
        <v>39</v>
      </c>
      <c r="B26" s="42" t="s">
        <v>140</v>
      </c>
      <c r="C26" s="35"/>
      <c r="D26" s="35"/>
      <c r="E26" s="35"/>
      <c r="F26" s="35"/>
      <c r="G26" s="35"/>
    </row>
    <row r="27" spans="1:7" s="49" customFormat="1">
      <c r="A27" s="50" t="s">
        <v>114</v>
      </c>
      <c r="B27" s="42" t="s">
        <v>162</v>
      </c>
      <c r="C27" s="35"/>
      <c r="D27" s="35"/>
      <c r="E27" s="35">
        <f>Supporting_Calculations!D29</f>
        <v>49.99</v>
      </c>
      <c r="F27" s="35"/>
      <c r="G27" s="35">
        <f>Supporting_Calculations!F29</f>
        <v>49.99</v>
      </c>
    </row>
    <row r="28" spans="1:7" s="49" customFormat="1">
      <c r="A28" s="50" t="s">
        <v>40</v>
      </c>
      <c r="B28" s="42" t="s">
        <v>140</v>
      </c>
      <c r="C28" s="35"/>
      <c r="D28" s="35"/>
      <c r="E28" s="35"/>
      <c r="F28" s="35"/>
      <c r="G28" s="35"/>
    </row>
    <row r="29" spans="1:7" s="49" customFormat="1">
      <c r="A29" s="50" t="s">
        <v>82</v>
      </c>
      <c r="B29" s="42" t="s">
        <v>140</v>
      </c>
      <c r="C29" s="35"/>
      <c r="D29" s="35"/>
      <c r="E29" s="35"/>
      <c r="F29" s="35"/>
      <c r="G29" s="35"/>
    </row>
    <row r="30" spans="1:7" s="49" customFormat="1">
      <c r="A30" s="50" t="s">
        <v>81</v>
      </c>
      <c r="B30" s="42" t="s">
        <v>140</v>
      </c>
      <c r="C30" s="35"/>
      <c r="D30" s="35"/>
      <c r="E30" s="35"/>
      <c r="F30" s="35"/>
      <c r="G30" s="35"/>
    </row>
    <row r="31" spans="1:7" s="49" customFormat="1">
      <c r="A31" s="50" t="s">
        <v>80</v>
      </c>
      <c r="B31" s="42" t="s">
        <v>140</v>
      </c>
      <c r="C31" s="35"/>
      <c r="D31" s="35"/>
      <c r="E31" s="35"/>
      <c r="F31" s="35"/>
      <c r="G31" s="35"/>
    </row>
    <row r="32" spans="1:7" s="49" customFormat="1">
      <c r="A32" s="7" t="s">
        <v>68</v>
      </c>
      <c r="B32" s="42" t="s">
        <v>140</v>
      </c>
      <c r="C32" s="35"/>
      <c r="D32" s="35"/>
      <c r="E32" s="35"/>
      <c r="F32" s="35"/>
      <c r="G32" s="35"/>
    </row>
    <row r="33" spans="1:8" s="49" customFormat="1">
      <c r="A33" s="7" t="s">
        <v>87</v>
      </c>
      <c r="B33" s="42" t="s">
        <v>140</v>
      </c>
      <c r="C33" s="35"/>
      <c r="D33" s="35"/>
      <c r="E33" s="35"/>
      <c r="F33" s="35"/>
      <c r="G33" s="35"/>
    </row>
    <row r="34" spans="1:8" s="49" customFormat="1">
      <c r="A34" s="7" t="s">
        <v>117</v>
      </c>
      <c r="B34" s="42" t="s">
        <v>140</v>
      </c>
      <c r="C34" s="35"/>
      <c r="D34" s="35"/>
      <c r="E34" s="35"/>
      <c r="F34" s="35"/>
      <c r="G34" s="35"/>
    </row>
    <row r="35" spans="1:8">
      <c r="A35" s="32" t="s">
        <v>38</v>
      </c>
      <c r="B35" s="33"/>
      <c r="C35" s="34"/>
      <c r="D35" s="34"/>
      <c r="E35" s="34"/>
      <c r="F35" s="34"/>
      <c r="G35" s="34"/>
    </row>
    <row r="36" spans="1:8" s="49" customFormat="1">
      <c r="A36" s="50" t="s">
        <v>79</v>
      </c>
      <c r="B36" s="51" t="s">
        <v>130</v>
      </c>
      <c r="C36" s="35"/>
      <c r="D36" s="35"/>
      <c r="E36" s="35"/>
      <c r="F36" s="35"/>
      <c r="G36" s="35"/>
    </row>
    <row r="37" spans="1:8" s="49" customFormat="1">
      <c r="A37" s="50" t="s">
        <v>78</v>
      </c>
      <c r="B37" s="51" t="s">
        <v>130</v>
      </c>
      <c r="C37" s="35"/>
      <c r="D37" s="35"/>
      <c r="E37" s="35"/>
      <c r="F37" s="35"/>
      <c r="G37" s="35"/>
    </row>
    <row r="38" spans="1:8" s="49" customFormat="1">
      <c r="A38" s="50" t="s">
        <v>77</v>
      </c>
      <c r="B38" s="42" t="s">
        <v>140</v>
      </c>
      <c r="C38" s="35"/>
      <c r="D38" s="35"/>
      <c r="E38" s="35"/>
      <c r="F38" s="35"/>
      <c r="G38" s="35"/>
    </row>
    <row r="39" spans="1:8" s="49" customFormat="1">
      <c r="A39" s="50" t="s">
        <v>76</v>
      </c>
      <c r="B39" s="51" t="s">
        <v>130</v>
      </c>
      <c r="C39" s="35"/>
      <c r="D39" s="35"/>
      <c r="E39" s="35"/>
      <c r="F39" s="35"/>
      <c r="G39" s="35"/>
    </row>
    <row r="40" spans="1:8" s="49" customFormat="1">
      <c r="A40" s="50" t="s">
        <v>75</v>
      </c>
      <c r="B40" s="42" t="s">
        <v>140</v>
      </c>
      <c r="C40" s="35"/>
      <c r="D40" s="35"/>
      <c r="E40" s="35"/>
      <c r="F40" s="35"/>
      <c r="G40" s="35"/>
    </row>
    <row r="41" spans="1:8" s="49" customFormat="1">
      <c r="A41" s="50" t="s">
        <v>74</v>
      </c>
      <c r="B41" s="51" t="s">
        <v>130</v>
      </c>
      <c r="C41" s="35"/>
      <c r="D41" s="35"/>
      <c r="E41" s="35"/>
      <c r="F41" s="35"/>
      <c r="G41" s="35"/>
    </row>
    <row r="42" spans="1:8" s="49" customFormat="1">
      <c r="A42" s="50" t="s">
        <v>73</v>
      </c>
      <c r="B42" s="51" t="s">
        <v>130</v>
      </c>
      <c r="C42" s="35"/>
      <c r="D42" s="35"/>
      <c r="E42" s="35"/>
      <c r="F42" s="35"/>
      <c r="G42" s="35"/>
    </row>
    <row r="43" spans="1:8" s="49" customFormat="1">
      <c r="A43" s="50" t="s">
        <v>87</v>
      </c>
      <c r="B43" s="42" t="s">
        <v>140</v>
      </c>
      <c r="C43" s="35"/>
      <c r="D43" s="35"/>
      <c r="E43" s="35"/>
      <c r="F43" s="35"/>
      <c r="G43" s="35"/>
    </row>
    <row r="44" spans="1:8" s="49" customFormat="1">
      <c r="A44" s="50" t="s">
        <v>117</v>
      </c>
      <c r="B44" s="52" t="str">
        <f>B43</f>
        <v>N/A</v>
      </c>
      <c r="C44" s="35"/>
      <c r="D44" s="35"/>
      <c r="E44" s="35"/>
      <c r="F44" s="35"/>
      <c r="G44" s="35"/>
    </row>
    <row r="45" spans="1:8">
      <c r="A45" s="32" t="s">
        <v>0</v>
      </c>
      <c r="B45" s="33"/>
      <c r="C45" s="34"/>
      <c r="D45" s="34"/>
      <c r="E45" s="34"/>
      <c r="F45" s="34"/>
      <c r="G45" s="34"/>
    </row>
    <row r="46" spans="1:8" s="49" customFormat="1">
      <c r="A46" s="7" t="s">
        <v>3</v>
      </c>
      <c r="B46" s="42" t="s">
        <v>126</v>
      </c>
      <c r="C46" s="35"/>
      <c r="D46" s="35"/>
      <c r="E46" s="35"/>
      <c r="F46" s="35"/>
      <c r="G46" s="35"/>
      <c r="H46"/>
    </row>
    <row r="47" spans="1:8" s="49" customFormat="1">
      <c r="A47" s="7" t="s">
        <v>41</v>
      </c>
      <c r="B47" s="42" t="s">
        <v>158</v>
      </c>
      <c r="C47" s="35"/>
      <c r="D47" s="35"/>
      <c r="E47" s="35"/>
      <c r="F47" s="35"/>
      <c r="G47" s="35"/>
    </row>
    <row r="48" spans="1:8" s="49" customFormat="1">
      <c r="A48" s="7" t="s">
        <v>15</v>
      </c>
      <c r="B48" s="42" t="s">
        <v>140</v>
      </c>
      <c r="C48" s="35"/>
      <c r="D48" s="35"/>
      <c r="E48" s="35">
        <f>Supporting_Calculations!D50</f>
        <v>271.10000000000002</v>
      </c>
      <c r="F48" s="35"/>
      <c r="G48" s="35">
        <f>Supporting_Calculations!F50</f>
        <v>271.10000000000002</v>
      </c>
    </row>
    <row r="49" spans="1:7" s="49" customFormat="1">
      <c r="A49" s="7" t="s">
        <v>16</v>
      </c>
      <c r="B49" s="42" t="s">
        <v>159</v>
      </c>
      <c r="C49" s="35"/>
      <c r="D49" s="35"/>
      <c r="E49" s="35">
        <f>Supporting_Calculations!D51</f>
        <v>286.27</v>
      </c>
      <c r="F49" s="35"/>
      <c r="G49" s="35">
        <f>Supporting_Calculations!F51</f>
        <v>286.27</v>
      </c>
    </row>
    <row r="50" spans="1:7" s="49" customFormat="1">
      <c r="A50" s="7" t="s">
        <v>17</v>
      </c>
      <c r="B50" s="42" t="s">
        <v>160</v>
      </c>
      <c r="C50" s="35"/>
      <c r="D50" s="35"/>
      <c r="E50" s="35">
        <f>Supporting_Calculations!D52</f>
        <v>125</v>
      </c>
      <c r="F50" s="35"/>
      <c r="G50" s="35">
        <f>Supporting_Calculations!F52</f>
        <v>125</v>
      </c>
    </row>
    <row r="51" spans="1:7" s="49" customFormat="1">
      <c r="A51" s="7" t="s">
        <v>18</v>
      </c>
      <c r="B51" s="42" t="s">
        <v>140</v>
      </c>
      <c r="C51" s="35"/>
      <c r="D51" s="35"/>
      <c r="E51" s="35"/>
      <c r="F51" s="35"/>
      <c r="G51" s="35"/>
    </row>
    <row r="52" spans="1:7" s="49" customFormat="1">
      <c r="A52" s="7" t="s">
        <v>9</v>
      </c>
      <c r="B52" s="42" t="s">
        <v>140</v>
      </c>
      <c r="C52" s="35"/>
      <c r="D52" s="35"/>
      <c r="E52" s="35"/>
      <c r="F52" s="35"/>
      <c r="G52" s="35"/>
    </row>
    <row r="53" spans="1:7" s="49" customFormat="1">
      <c r="A53" s="7" t="s">
        <v>42</v>
      </c>
      <c r="B53" s="42" t="s">
        <v>140</v>
      </c>
      <c r="C53" s="35"/>
      <c r="D53" s="35"/>
      <c r="E53" s="35"/>
      <c r="F53" s="35"/>
      <c r="G53" s="35"/>
    </row>
    <row r="54" spans="1:7" s="49" customFormat="1">
      <c r="A54" s="7" t="s">
        <v>87</v>
      </c>
      <c r="B54" s="42" t="s">
        <v>140</v>
      </c>
      <c r="C54" s="35"/>
      <c r="D54" s="35"/>
      <c r="E54" s="35"/>
      <c r="F54" s="35"/>
      <c r="G54" s="35"/>
    </row>
    <row r="55" spans="1:7" s="49" customFormat="1">
      <c r="A55" s="7" t="s">
        <v>117</v>
      </c>
      <c r="B55" s="42" t="s">
        <v>140</v>
      </c>
      <c r="C55" s="35"/>
      <c r="D55" s="35"/>
      <c r="E55" s="35"/>
      <c r="F55" s="35"/>
      <c r="G55" s="35"/>
    </row>
    <row r="56" spans="1:7">
      <c r="A56" s="32" t="s">
        <v>1</v>
      </c>
      <c r="B56" s="33"/>
      <c r="C56" s="34"/>
      <c r="D56" s="34"/>
      <c r="E56" s="34"/>
      <c r="F56" s="34"/>
      <c r="G56" s="34"/>
    </row>
    <row r="57" spans="1:7" s="49" customFormat="1">
      <c r="A57" s="50" t="s">
        <v>19</v>
      </c>
      <c r="B57" s="42" t="s">
        <v>126</v>
      </c>
      <c r="C57" s="35"/>
      <c r="D57" s="35"/>
      <c r="E57" s="35"/>
      <c r="F57" s="35"/>
      <c r="G57" s="35"/>
    </row>
    <row r="58" spans="1:7" s="49" customFormat="1">
      <c r="A58" s="50" t="s">
        <v>20</v>
      </c>
      <c r="B58" s="42" t="s">
        <v>126</v>
      </c>
      <c r="C58" s="35"/>
      <c r="D58" s="35"/>
      <c r="E58" s="35"/>
      <c r="F58" s="35"/>
      <c r="G58" s="35"/>
    </row>
    <row r="59" spans="1:7" s="49" customFormat="1">
      <c r="A59" s="50" t="s">
        <v>21</v>
      </c>
      <c r="B59" s="42" t="s">
        <v>126</v>
      </c>
      <c r="C59" s="35"/>
      <c r="D59" s="35"/>
      <c r="E59" s="35"/>
      <c r="F59" s="35"/>
      <c r="G59" s="35"/>
    </row>
    <row r="60" spans="1:7" s="49" customFormat="1">
      <c r="A60" s="50" t="s">
        <v>22</v>
      </c>
      <c r="B60" s="42" t="s">
        <v>126</v>
      </c>
      <c r="C60" s="35"/>
      <c r="D60" s="35"/>
      <c r="E60" s="35"/>
      <c r="F60" s="35"/>
      <c r="G60" s="35"/>
    </row>
    <row r="61" spans="1:7" s="49" customFormat="1">
      <c r="A61" s="50" t="s">
        <v>83</v>
      </c>
      <c r="B61" s="42" t="s">
        <v>156</v>
      </c>
      <c r="C61" s="35">
        <f>239*I2</f>
        <v>189.46964</v>
      </c>
      <c r="D61" s="35"/>
      <c r="E61" s="35">
        <f>(7.3+6.6)*I2</f>
        <v>11.019363999999999</v>
      </c>
      <c r="F61" s="35">
        <f>((C61*1.5)-C61)</f>
        <v>94.734819999999985</v>
      </c>
      <c r="G61" s="35">
        <f>F61</f>
        <v>94.734819999999985</v>
      </c>
    </row>
    <row r="62" spans="1:7" s="49" customFormat="1">
      <c r="A62" s="50" t="s">
        <v>87</v>
      </c>
      <c r="B62" s="42" t="s">
        <v>140</v>
      </c>
      <c r="C62" s="35">
        <f>Supporting_Calculations!B64</f>
        <v>0</v>
      </c>
      <c r="D62" s="35">
        <f>Supporting_Calculations!C64</f>
        <v>0</v>
      </c>
      <c r="E62" s="35">
        <f>Supporting_Calculations!D64</f>
        <v>0</v>
      </c>
      <c r="F62" s="35">
        <f>Supporting_Calculations!E64</f>
        <v>0</v>
      </c>
      <c r="G62" s="35">
        <f>Supporting_Calculations!F64</f>
        <v>0</v>
      </c>
    </row>
    <row r="63" spans="1:7" s="49" customFormat="1">
      <c r="A63" s="50" t="s">
        <v>117</v>
      </c>
      <c r="B63" s="42" t="s">
        <v>157</v>
      </c>
      <c r="C63" s="35"/>
      <c r="D63" s="35"/>
      <c r="E63" s="56">
        <f>219*I2</f>
        <v>173.61444</v>
      </c>
      <c r="F63" s="35"/>
      <c r="G63" s="35">
        <f>E63</f>
        <v>173.61444</v>
      </c>
    </row>
    <row r="64" spans="1:7">
      <c r="A64" s="32" t="s">
        <v>2</v>
      </c>
      <c r="B64" s="33"/>
      <c r="C64" s="34"/>
      <c r="D64" s="34"/>
      <c r="E64" s="34"/>
      <c r="F64" s="34"/>
      <c r="G64" s="34"/>
    </row>
    <row r="65" spans="1:10" s="49" customFormat="1">
      <c r="A65" s="7" t="s">
        <v>23</v>
      </c>
      <c r="B65" s="42" t="s">
        <v>155</v>
      </c>
      <c r="C65" s="56">
        <f>195.96*I2</f>
        <v>155.34924960000001</v>
      </c>
      <c r="D65" s="35"/>
      <c r="E65" s="35">
        <f>200*I2</f>
        <v>158.55199999999999</v>
      </c>
      <c r="F65" s="35">
        <f>(E65*1.5)-E65</f>
        <v>79.275999999999982</v>
      </c>
      <c r="G65" s="35">
        <f>F65</f>
        <v>79.275999999999982</v>
      </c>
      <c r="H65" s="57"/>
    </row>
    <row r="66" spans="1:10" s="49" customFormat="1">
      <c r="A66" s="50" t="s">
        <v>20</v>
      </c>
      <c r="B66" s="42" t="s">
        <v>126</v>
      </c>
      <c r="C66" s="35">
        <f>Supporting_Calculations!B68</f>
        <v>0</v>
      </c>
      <c r="D66" s="35">
        <f>Supporting_Calculations!C68</f>
        <v>0</v>
      </c>
      <c r="E66" s="35">
        <f>Supporting_Calculations!D68</f>
        <v>0</v>
      </c>
      <c r="F66" s="35">
        <f>Supporting_Calculations!E68</f>
        <v>0</v>
      </c>
      <c r="G66" s="35">
        <f>Supporting_Calculations!F68</f>
        <v>0</v>
      </c>
    </row>
    <row r="67" spans="1:10" s="49" customFormat="1">
      <c r="A67" s="7" t="s">
        <v>21</v>
      </c>
      <c r="B67" s="42" t="s">
        <v>126</v>
      </c>
      <c r="C67" s="35">
        <f>Supporting_Calculations!B69</f>
        <v>0</v>
      </c>
      <c r="D67" s="35">
        <f>Supporting_Calculations!C69</f>
        <v>0</v>
      </c>
      <c r="E67" s="35">
        <f>Supporting_Calculations!D69</f>
        <v>0</v>
      </c>
      <c r="F67" s="35">
        <f>Supporting_Calculations!E69</f>
        <v>0</v>
      </c>
      <c r="G67" s="35">
        <f>Supporting_Calculations!F69</f>
        <v>0</v>
      </c>
    </row>
    <row r="68" spans="1:10" s="49" customFormat="1">
      <c r="A68" s="7" t="s">
        <v>24</v>
      </c>
      <c r="B68" s="42" t="s">
        <v>126</v>
      </c>
      <c r="C68" s="35">
        <f>Supporting_Calculations!B70</f>
        <v>0</v>
      </c>
      <c r="D68" s="35">
        <f>Supporting_Calculations!C70</f>
        <v>0</v>
      </c>
      <c r="E68" s="35">
        <f>Supporting_Calculations!D70</f>
        <v>0</v>
      </c>
      <c r="F68" s="35">
        <f>Supporting_Calculations!E70</f>
        <v>0</v>
      </c>
      <c r="G68" s="35">
        <f>Supporting_Calculations!F70</f>
        <v>0</v>
      </c>
    </row>
    <row r="69" spans="1:10" s="49" customFormat="1">
      <c r="A69" s="7" t="s">
        <v>25</v>
      </c>
      <c r="B69" s="42" t="s">
        <v>126</v>
      </c>
      <c r="C69" s="35">
        <f>Supporting_Calculations!B71</f>
        <v>0</v>
      </c>
      <c r="D69" s="35">
        <f>Supporting_Calculations!C71</f>
        <v>0</v>
      </c>
      <c r="E69" s="35">
        <f>Supporting_Calculations!D71</f>
        <v>0</v>
      </c>
      <c r="F69" s="35">
        <f>Supporting_Calculations!E71</f>
        <v>0</v>
      </c>
      <c r="G69" s="35">
        <f>Supporting_Calculations!F71</f>
        <v>0</v>
      </c>
    </row>
    <row r="70" spans="1:10" s="49" customFormat="1">
      <c r="A70" s="7" t="s">
        <v>87</v>
      </c>
      <c r="B70" s="42" t="s">
        <v>140</v>
      </c>
      <c r="C70" s="35">
        <f>Supporting_Calculations!B72</f>
        <v>0</v>
      </c>
      <c r="D70" s="35">
        <f>Supporting_Calculations!C72</f>
        <v>0</v>
      </c>
      <c r="E70" s="35">
        <f>Supporting_Calculations!D72</f>
        <v>0</v>
      </c>
      <c r="F70" s="35">
        <f>Supporting_Calculations!E72</f>
        <v>0</v>
      </c>
      <c r="G70" s="35">
        <f>Supporting_Calculations!F72</f>
        <v>0</v>
      </c>
    </row>
    <row r="71" spans="1:10" s="49" customFormat="1">
      <c r="A71" s="7" t="s">
        <v>117</v>
      </c>
      <c r="B71" s="42" t="s">
        <v>140</v>
      </c>
      <c r="C71" s="35">
        <f>Supporting_Calculations!B73</f>
        <v>0</v>
      </c>
      <c r="D71" s="35">
        <f>Supporting_Calculations!C73</f>
        <v>0</v>
      </c>
      <c r="E71" s="35">
        <f>Supporting_Calculations!D73</f>
        <v>0</v>
      </c>
      <c r="F71" s="35">
        <f>Supporting_Calculations!E73</f>
        <v>0</v>
      </c>
      <c r="G71" s="35">
        <f>Supporting_Calculations!F73</f>
        <v>0</v>
      </c>
    </row>
    <row r="72" spans="1:10">
      <c r="A72" s="32" t="s">
        <v>4</v>
      </c>
      <c r="B72" s="33"/>
      <c r="C72" s="34"/>
      <c r="D72" s="34"/>
      <c r="E72" s="34"/>
      <c r="F72" s="34"/>
      <c r="G72" s="34"/>
    </row>
    <row r="73" spans="1:10" s="49" customFormat="1">
      <c r="A73" s="7" t="s">
        <v>5</v>
      </c>
      <c r="B73" s="42" t="s">
        <v>151</v>
      </c>
      <c r="C73" s="35">
        <f>974.99*I2</f>
        <v>772.93307240000001</v>
      </c>
      <c r="D73" s="35"/>
      <c r="E73" s="35">
        <v>375</v>
      </c>
      <c r="F73" s="35">
        <f>(C73*1.5)-C73</f>
        <v>386.46653619999995</v>
      </c>
      <c r="G73" s="35">
        <f>F73</f>
        <v>386.46653619999995</v>
      </c>
      <c r="H73" t="s">
        <v>202</v>
      </c>
    </row>
    <row r="74" spans="1:10" s="49" customFormat="1">
      <c r="A74" s="7" t="s">
        <v>6</v>
      </c>
      <c r="B74" s="42" t="s">
        <v>140</v>
      </c>
      <c r="C74" s="35"/>
      <c r="D74" s="35"/>
      <c r="E74" s="35"/>
      <c r="F74" s="35"/>
      <c r="G74" s="35"/>
    </row>
    <row r="75" spans="1:10" s="49" customFormat="1">
      <c r="A75" s="7" t="s">
        <v>69</v>
      </c>
      <c r="B75" s="42" t="s">
        <v>126</v>
      </c>
      <c r="C75" s="35"/>
      <c r="D75" s="35"/>
      <c r="E75" s="35"/>
      <c r="F75" s="35"/>
      <c r="G75" s="35"/>
    </row>
    <row r="76" spans="1:10" s="49" customFormat="1">
      <c r="A76" s="7" t="s">
        <v>10</v>
      </c>
      <c r="B76" s="42" t="s">
        <v>126</v>
      </c>
      <c r="C76" s="35"/>
      <c r="D76" s="35"/>
      <c r="E76" s="35"/>
      <c r="F76" s="35"/>
      <c r="G76" s="35"/>
    </row>
    <row r="77" spans="1:10" s="49" customFormat="1">
      <c r="A77" s="7" t="s">
        <v>11</v>
      </c>
      <c r="B77" s="42" t="s">
        <v>126</v>
      </c>
      <c r="C77" s="35"/>
      <c r="D77" s="35"/>
      <c r="E77" s="35"/>
      <c r="F77" s="35"/>
      <c r="G77" s="35"/>
    </row>
    <row r="78" spans="1:10" s="49" customFormat="1">
      <c r="A78" s="7" t="s">
        <v>12</v>
      </c>
      <c r="B78" s="42" t="s">
        <v>152</v>
      </c>
      <c r="C78" s="35">
        <f>274.99*I2</f>
        <v>218.00107240000003</v>
      </c>
      <c r="D78" s="35"/>
      <c r="E78" s="56">
        <f>180*I2</f>
        <v>142.6968</v>
      </c>
      <c r="F78" s="35">
        <f>(C78*1.5)-C78</f>
        <v>109.00053620000003</v>
      </c>
      <c r="G78" s="35">
        <f>F78</f>
        <v>109.00053620000003</v>
      </c>
      <c r="I78" s="58"/>
      <c r="J78" s="58"/>
    </row>
    <row r="79" spans="1:10" s="49" customFormat="1">
      <c r="A79" s="7" t="s">
        <v>13</v>
      </c>
      <c r="B79" s="42" t="s">
        <v>152</v>
      </c>
      <c r="C79" s="35">
        <f>I2*129.99</f>
        <v>103.0508724</v>
      </c>
      <c r="D79" s="35"/>
      <c r="E79" s="56">
        <f>80*I2</f>
        <v>63.4208</v>
      </c>
      <c r="F79" s="35">
        <f>(C79*1.5)-C79</f>
        <v>51.525436200000001</v>
      </c>
      <c r="G79" s="35">
        <f>F79</f>
        <v>51.525436200000001</v>
      </c>
    </row>
    <row r="80" spans="1:10" s="49" customFormat="1">
      <c r="A80" s="7" t="s">
        <v>14</v>
      </c>
      <c r="B80" s="42" t="s">
        <v>152</v>
      </c>
      <c r="C80" s="35">
        <f>I2*149.99</f>
        <v>118.90607240000001</v>
      </c>
      <c r="D80" s="35"/>
      <c r="E80" s="56">
        <f>65*I2</f>
        <v>51.529400000000003</v>
      </c>
      <c r="F80" s="35">
        <f>(C80*1.5)-C80</f>
        <v>59.4530362</v>
      </c>
      <c r="G80" s="35">
        <f>F80</f>
        <v>59.4530362</v>
      </c>
    </row>
    <row r="81" spans="1:8" s="49" customFormat="1">
      <c r="A81" s="7" t="s">
        <v>85</v>
      </c>
      <c r="B81" s="42" t="s">
        <v>128</v>
      </c>
      <c r="C81" s="35"/>
      <c r="D81" s="35"/>
      <c r="E81" s="35"/>
      <c r="F81" s="35"/>
      <c r="G81" s="35"/>
    </row>
    <row r="82" spans="1:8" s="49" customFormat="1">
      <c r="A82" s="53" t="s">
        <v>84</v>
      </c>
      <c r="B82" s="42" t="s">
        <v>153</v>
      </c>
      <c r="C82" s="35"/>
      <c r="D82" s="35"/>
      <c r="E82" s="35"/>
      <c r="F82" s="35"/>
      <c r="G82" s="35"/>
    </row>
    <row r="83" spans="1:8" s="49" customFormat="1">
      <c r="A83" s="7" t="s">
        <v>87</v>
      </c>
      <c r="B83" s="42" t="s">
        <v>140</v>
      </c>
      <c r="C83" s="35"/>
      <c r="D83" s="35"/>
      <c r="E83" s="35"/>
      <c r="F83" s="35"/>
      <c r="G83" s="35"/>
    </row>
    <row r="84" spans="1:8" s="49" customFormat="1">
      <c r="A84" s="7" t="s">
        <v>117</v>
      </c>
      <c r="B84" s="42" t="s">
        <v>154</v>
      </c>
      <c r="C84" s="56">
        <f>399.99*I2</f>
        <v>317.09607240000003</v>
      </c>
      <c r="D84" s="35"/>
      <c r="E84" s="35">
        <f>409.99*I2</f>
        <v>325.02367240000001</v>
      </c>
      <c r="F84" s="35">
        <f>(E84*1.5)-E84</f>
        <v>162.5118362</v>
      </c>
      <c r="G84" s="35">
        <f>F84</f>
        <v>162.5118362</v>
      </c>
      <c r="H84" s="14" t="s">
        <v>203</v>
      </c>
    </row>
    <row r="85" spans="1:8">
      <c r="A85" s="32" t="s">
        <v>8</v>
      </c>
      <c r="B85" s="33"/>
      <c r="C85" s="34"/>
      <c r="D85" s="34"/>
      <c r="E85" s="34"/>
      <c r="F85" s="34"/>
      <c r="G85" s="34"/>
    </row>
    <row r="86" spans="1:8" s="49" customFormat="1">
      <c r="A86" s="7" t="s">
        <v>27</v>
      </c>
      <c r="B86" s="42" t="s">
        <v>149</v>
      </c>
      <c r="C86" s="35"/>
      <c r="D86" s="35"/>
      <c r="E86" s="35"/>
      <c r="F86" s="35"/>
      <c r="G86" s="35"/>
    </row>
    <row r="87" spans="1:8" s="49" customFormat="1">
      <c r="A87" s="7" t="s">
        <v>86</v>
      </c>
      <c r="B87" s="51" t="s">
        <v>130</v>
      </c>
      <c r="C87" s="35"/>
      <c r="D87" s="35"/>
      <c r="E87" s="35"/>
      <c r="F87" s="35"/>
      <c r="G87" s="35"/>
    </row>
    <row r="88" spans="1:8" s="49" customFormat="1">
      <c r="A88" s="7" t="s">
        <v>43</v>
      </c>
      <c r="B88" s="42" t="s">
        <v>140</v>
      </c>
      <c r="C88" s="35"/>
      <c r="D88" s="35"/>
      <c r="E88" s="35"/>
      <c r="F88" s="35"/>
      <c r="G88" s="35"/>
    </row>
    <row r="89" spans="1:8" s="49" customFormat="1">
      <c r="A89" s="7" t="s">
        <v>44</v>
      </c>
      <c r="B89" s="42" t="s">
        <v>140</v>
      </c>
      <c r="C89" s="35"/>
      <c r="D89" s="35"/>
      <c r="E89" s="35"/>
      <c r="F89" s="35"/>
      <c r="G89" s="35"/>
    </row>
    <row r="90" spans="1:8" s="49" customFormat="1">
      <c r="A90" s="7" t="s">
        <v>45</v>
      </c>
      <c r="B90" s="51" t="s">
        <v>130</v>
      </c>
      <c r="C90" s="35"/>
      <c r="D90" s="35"/>
      <c r="E90" s="35"/>
      <c r="F90" s="35"/>
      <c r="G90" s="35"/>
    </row>
    <row r="91" spans="1:8" s="49" customFormat="1">
      <c r="A91" s="7" t="s">
        <v>87</v>
      </c>
      <c r="B91" s="42" t="s">
        <v>150</v>
      </c>
      <c r="C91" s="35"/>
      <c r="D91" s="35"/>
      <c r="E91" s="35"/>
      <c r="F91" s="35"/>
      <c r="G91" s="35"/>
    </row>
    <row r="92" spans="1:8" s="49" customFormat="1">
      <c r="A92" s="7" t="s">
        <v>117</v>
      </c>
      <c r="B92" s="42" t="s">
        <v>140</v>
      </c>
      <c r="C92" s="35"/>
      <c r="D92" s="35"/>
      <c r="E92" s="35"/>
      <c r="F92" s="35"/>
      <c r="G92" s="35"/>
    </row>
    <row r="93" spans="1:8">
      <c r="A93" s="32" t="s">
        <v>26</v>
      </c>
      <c r="B93" s="33"/>
      <c r="C93" s="34"/>
      <c r="D93" s="34"/>
      <c r="E93" s="34"/>
      <c r="F93" s="34"/>
      <c r="G93" s="34"/>
    </row>
    <row r="94" spans="1:8" s="49" customFormat="1">
      <c r="A94" s="7" t="s">
        <v>33</v>
      </c>
      <c r="B94" s="42" t="s">
        <v>140</v>
      </c>
      <c r="C94" s="35"/>
      <c r="D94" s="35"/>
      <c r="E94" s="35"/>
      <c r="F94" s="35"/>
      <c r="G94" s="35"/>
    </row>
    <row r="95" spans="1:8" s="49" customFormat="1">
      <c r="A95" s="7" t="s">
        <v>34</v>
      </c>
      <c r="B95" s="42" t="s">
        <v>148</v>
      </c>
      <c r="C95" s="35"/>
      <c r="D95" s="56">
        <v>45.51</v>
      </c>
      <c r="E95" s="35"/>
      <c r="F95" s="56"/>
      <c r="G95" s="56">
        <f>D95</f>
        <v>45.51</v>
      </c>
    </row>
    <row r="96" spans="1:8" s="49" customFormat="1">
      <c r="A96" s="7" t="s">
        <v>35</v>
      </c>
      <c r="B96" s="42" t="s">
        <v>140</v>
      </c>
      <c r="C96" s="35"/>
      <c r="D96" s="35"/>
      <c r="E96" s="35"/>
      <c r="F96" s="35"/>
      <c r="G96" s="35"/>
    </row>
    <row r="97" spans="1:7" s="49" customFormat="1">
      <c r="A97" s="7" t="s">
        <v>70</v>
      </c>
      <c r="B97" s="42" t="s">
        <v>140</v>
      </c>
      <c r="C97" s="35"/>
      <c r="D97" s="35"/>
      <c r="E97" s="35"/>
      <c r="F97" s="35"/>
      <c r="G97" s="35"/>
    </row>
    <row r="98" spans="1:7" s="49" customFormat="1">
      <c r="A98" s="7" t="s">
        <v>117</v>
      </c>
      <c r="B98" s="42" t="s">
        <v>140</v>
      </c>
      <c r="C98" s="35"/>
      <c r="D98" s="35"/>
      <c r="E98" s="35"/>
      <c r="F98" s="35"/>
      <c r="G98" s="35"/>
    </row>
    <row r="99" spans="1:7">
      <c r="A99" s="32" t="s">
        <v>29</v>
      </c>
      <c r="B99" s="33"/>
      <c r="C99" s="34"/>
      <c r="D99" s="34"/>
      <c r="E99" s="34"/>
      <c r="F99" s="34"/>
      <c r="G99" s="34"/>
    </row>
    <row r="100" spans="1:7" s="49" customFormat="1">
      <c r="A100" s="7" t="s">
        <v>89</v>
      </c>
      <c r="B100" s="42" t="s">
        <v>140</v>
      </c>
      <c r="C100" s="35"/>
      <c r="D100" s="35"/>
      <c r="E100" s="35"/>
      <c r="F100" s="35"/>
      <c r="G100" s="35"/>
    </row>
    <row r="101" spans="1:7" s="49" customFormat="1">
      <c r="A101" s="7" t="s">
        <v>90</v>
      </c>
      <c r="B101" s="42" t="s">
        <v>140</v>
      </c>
      <c r="C101" s="35"/>
      <c r="D101" s="35"/>
      <c r="E101" s="35"/>
      <c r="F101" s="35"/>
      <c r="G101" s="35"/>
    </row>
    <row r="102" spans="1:7" s="49" customFormat="1">
      <c r="A102" s="7" t="s">
        <v>30</v>
      </c>
      <c r="B102" s="42" t="s">
        <v>126</v>
      </c>
      <c r="C102" s="35"/>
      <c r="D102" s="35"/>
      <c r="E102" s="35"/>
      <c r="F102" s="35"/>
      <c r="G102" s="35"/>
    </row>
    <row r="103" spans="1:7" s="49" customFormat="1">
      <c r="A103" s="7" t="s">
        <v>31</v>
      </c>
      <c r="B103" s="42" t="s">
        <v>126</v>
      </c>
      <c r="C103" s="35"/>
      <c r="D103" s="35"/>
      <c r="E103" s="35"/>
      <c r="F103" s="35"/>
      <c r="G103" s="35"/>
    </row>
    <row r="104" spans="1:7" s="49" customFormat="1">
      <c r="A104" s="7" t="s">
        <v>32</v>
      </c>
      <c r="B104" s="42" t="s">
        <v>126</v>
      </c>
      <c r="C104" s="35"/>
      <c r="D104" s="35"/>
      <c r="E104" s="35"/>
      <c r="F104" s="35"/>
      <c r="G104" s="35"/>
    </row>
    <row r="105" spans="1:7" s="49" customFormat="1">
      <c r="A105" s="7" t="s">
        <v>91</v>
      </c>
      <c r="B105" s="42" t="s">
        <v>147</v>
      </c>
      <c r="C105" s="35"/>
      <c r="D105" s="35"/>
      <c r="E105" s="35">
        <f>((74*3)+50+80)*I2</f>
        <v>279.05151999999998</v>
      </c>
      <c r="F105" s="35"/>
      <c r="G105" s="35">
        <f>E105</f>
        <v>279.05151999999998</v>
      </c>
    </row>
    <row r="106" spans="1:7" s="49" customFormat="1">
      <c r="A106" s="7" t="s">
        <v>46</v>
      </c>
      <c r="B106" s="42" t="s">
        <v>126</v>
      </c>
      <c r="C106" s="35"/>
      <c r="D106" s="35"/>
      <c r="E106" s="35"/>
      <c r="F106" s="35"/>
      <c r="G106" s="35"/>
    </row>
    <row r="107" spans="1:7" s="49" customFormat="1">
      <c r="A107" s="7" t="s">
        <v>48</v>
      </c>
      <c r="B107" s="42" t="s">
        <v>128</v>
      </c>
      <c r="C107" s="35"/>
      <c r="D107" s="35"/>
      <c r="E107" s="35"/>
      <c r="F107" s="35"/>
      <c r="G107" s="35"/>
    </row>
    <row r="108" spans="1:7" s="49" customFormat="1">
      <c r="A108" s="7" t="s">
        <v>71</v>
      </c>
      <c r="B108" s="42" t="s">
        <v>126</v>
      </c>
      <c r="C108" s="35"/>
      <c r="D108" s="35"/>
      <c r="E108" s="35"/>
      <c r="F108" s="35"/>
      <c r="G108" s="35"/>
    </row>
    <row r="109" spans="1:7" s="49" customFormat="1">
      <c r="A109" s="7" t="s">
        <v>49</v>
      </c>
      <c r="B109" s="42" t="s">
        <v>140</v>
      </c>
      <c r="C109" s="35"/>
      <c r="D109" s="35"/>
      <c r="E109" s="35"/>
      <c r="F109" s="35"/>
      <c r="G109" s="35"/>
    </row>
    <row r="110" spans="1:7" s="49" customFormat="1">
      <c r="A110" s="7" t="s">
        <v>50</v>
      </c>
      <c r="B110" s="42" t="s">
        <v>134</v>
      </c>
      <c r="C110" s="35">
        <f>12*4*I2*1.5</f>
        <v>57.078720000000004</v>
      </c>
      <c r="D110" s="35"/>
      <c r="E110" s="35"/>
      <c r="F110" s="35"/>
      <c r="G110" s="35">
        <f>C110</f>
        <v>57.078720000000004</v>
      </c>
    </row>
    <row r="111" spans="1:7" s="49" customFormat="1">
      <c r="A111" s="7" t="s">
        <v>51</v>
      </c>
      <c r="B111" s="42" t="s">
        <v>126</v>
      </c>
      <c r="C111" s="35"/>
      <c r="D111" s="35"/>
      <c r="E111" s="35"/>
      <c r="F111" s="35"/>
      <c r="G111" s="35"/>
    </row>
    <row r="112" spans="1:7" s="49" customFormat="1">
      <c r="A112" s="7" t="s">
        <v>72</v>
      </c>
      <c r="B112" s="42" t="s">
        <v>126</v>
      </c>
      <c r="C112" s="35"/>
      <c r="D112" s="35"/>
      <c r="E112" s="35"/>
      <c r="F112" s="35"/>
      <c r="G112" s="35"/>
    </row>
    <row r="113" spans="1:9" s="49" customFormat="1">
      <c r="A113" s="7" t="s">
        <v>87</v>
      </c>
      <c r="B113" s="42" t="s">
        <v>146</v>
      </c>
      <c r="C113" s="56">
        <f>299.99*I2</f>
        <v>237.82007240000002</v>
      </c>
      <c r="D113" s="56"/>
      <c r="E113" s="56">
        <f>(7.3+6.6)*I2</f>
        <v>11.019363999999999</v>
      </c>
      <c r="F113" s="56">
        <f>(C113*1.5)-C113</f>
        <v>118.91003619999998</v>
      </c>
      <c r="G113" s="59">
        <f>F113</f>
        <v>118.91003619999998</v>
      </c>
      <c r="H113" s="60"/>
      <c r="I113"/>
    </row>
    <row r="114" spans="1:9" s="49" customFormat="1">
      <c r="A114" s="7" t="s">
        <v>117</v>
      </c>
      <c r="B114" s="31" t="s">
        <v>140</v>
      </c>
      <c r="C114" s="31"/>
      <c r="D114" s="31"/>
      <c r="E114" s="31"/>
      <c r="F114" s="31"/>
      <c r="G114" s="23"/>
      <c r="H114"/>
    </row>
    <row r="115" spans="1:9">
      <c r="A115" s="32" t="s">
        <v>53</v>
      </c>
      <c r="B115" s="33"/>
      <c r="C115" s="34"/>
      <c r="D115" s="34"/>
      <c r="E115" s="34"/>
      <c r="F115" s="34"/>
      <c r="G115" s="34"/>
    </row>
    <row r="116" spans="1:9" s="49" customFormat="1">
      <c r="A116" s="7" t="s">
        <v>47</v>
      </c>
      <c r="B116" s="42" t="s">
        <v>126</v>
      </c>
      <c r="C116" s="35">
        <f>Supporting_Calculations!B118</f>
        <v>0</v>
      </c>
      <c r="D116" s="35">
        <f>Supporting_Calculations!C118</f>
        <v>0</v>
      </c>
      <c r="E116" s="35">
        <f>Supporting_Calculations!D118</f>
        <v>0</v>
      </c>
      <c r="F116" s="35">
        <f>Supporting_Calculations!E118</f>
        <v>0</v>
      </c>
      <c r="G116" s="35">
        <f>Supporting_Calculations!F118</f>
        <v>0</v>
      </c>
    </row>
    <row r="117" spans="1:9" s="49" customFormat="1">
      <c r="A117" s="7" t="s">
        <v>54</v>
      </c>
      <c r="B117" s="42" t="s">
        <v>138</v>
      </c>
      <c r="C117" s="35">
        <f>Supporting_Calculations!B119</f>
        <v>0</v>
      </c>
      <c r="D117" s="35">
        <f>Supporting_Calculations!C119</f>
        <v>0</v>
      </c>
      <c r="E117" s="35">
        <f>Supporting_Calculations!D119</f>
        <v>0</v>
      </c>
      <c r="F117" s="35">
        <f>Supporting_Calculations!E119</f>
        <v>0</v>
      </c>
      <c r="G117" s="35">
        <f>Supporting_Calculations!F119</f>
        <v>0</v>
      </c>
    </row>
    <row r="118" spans="1:9" s="49" customFormat="1">
      <c r="A118" s="7" t="s">
        <v>55</v>
      </c>
      <c r="B118" s="42" t="s">
        <v>126</v>
      </c>
      <c r="C118" s="35">
        <f>Supporting_Calculations!B120</f>
        <v>0</v>
      </c>
      <c r="D118" s="35">
        <f>Supporting_Calculations!C120</f>
        <v>0</v>
      </c>
      <c r="E118" s="35">
        <f>Supporting_Calculations!D120</f>
        <v>0</v>
      </c>
      <c r="F118" s="35">
        <f>Supporting_Calculations!E120</f>
        <v>0</v>
      </c>
      <c r="G118" s="35">
        <f>Supporting_Calculations!F120</f>
        <v>0</v>
      </c>
    </row>
    <row r="119" spans="1:9" s="49" customFormat="1">
      <c r="A119" s="7" t="s">
        <v>56</v>
      </c>
      <c r="B119" s="42" t="s">
        <v>138</v>
      </c>
      <c r="C119" s="35">
        <f>Supporting_Calculations!B121</f>
        <v>0</v>
      </c>
      <c r="D119" s="35">
        <f>Supporting_Calculations!C121</f>
        <v>0</v>
      </c>
      <c r="E119" s="35">
        <f>Supporting_Calculations!D121</f>
        <v>0</v>
      </c>
      <c r="F119" s="35">
        <f>Supporting_Calculations!E121</f>
        <v>0</v>
      </c>
      <c r="G119" s="35">
        <f>Supporting_Calculations!F121</f>
        <v>0</v>
      </c>
    </row>
    <row r="120" spans="1:9" s="49" customFormat="1">
      <c r="A120" s="7" t="s">
        <v>57</v>
      </c>
      <c r="B120" s="42" t="s">
        <v>138</v>
      </c>
      <c r="C120" s="35">
        <f>Supporting_Calculations!B122</f>
        <v>0</v>
      </c>
      <c r="D120" s="35">
        <f>Supporting_Calculations!C122</f>
        <v>0</v>
      </c>
      <c r="E120" s="35">
        <f>Supporting_Calculations!D122</f>
        <v>0</v>
      </c>
      <c r="F120" s="35">
        <f>Supporting_Calculations!E122</f>
        <v>0</v>
      </c>
      <c r="G120" s="35">
        <f>Supporting_Calculations!F122</f>
        <v>0</v>
      </c>
    </row>
    <row r="121" spans="1:9" s="49" customFormat="1">
      <c r="A121" s="7" t="s">
        <v>58</v>
      </c>
      <c r="B121" s="42" t="s">
        <v>126</v>
      </c>
      <c r="C121" s="35">
        <f>Supporting_Calculations!B123</f>
        <v>0</v>
      </c>
      <c r="D121" s="35">
        <f>Supporting_Calculations!C123</f>
        <v>0</v>
      </c>
      <c r="E121" s="35">
        <f>Supporting_Calculations!D123</f>
        <v>0</v>
      </c>
      <c r="F121" s="35">
        <f>Supporting_Calculations!E123</f>
        <v>0</v>
      </c>
      <c r="G121" s="35">
        <f>Supporting_Calculations!F123</f>
        <v>0</v>
      </c>
    </row>
    <row r="122" spans="1:9" s="49" customFormat="1">
      <c r="A122" s="7" t="s">
        <v>92</v>
      </c>
      <c r="B122" s="51" t="s">
        <v>130</v>
      </c>
      <c r="C122" s="35">
        <f>Supporting_Calculations!B124</f>
        <v>0</v>
      </c>
      <c r="D122" s="35">
        <f>Supporting_Calculations!C124</f>
        <v>0</v>
      </c>
      <c r="E122" s="35">
        <f>Supporting_Calculations!D124</f>
        <v>0</v>
      </c>
      <c r="F122" s="35">
        <f>Supporting_Calculations!E124</f>
        <v>0</v>
      </c>
      <c r="G122" s="35">
        <f>Supporting_Calculations!F124</f>
        <v>0</v>
      </c>
    </row>
    <row r="123" spans="1:9" s="49" customFormat="1">
      <c r="A123" s="7" t="s">
        <v>93</v>
      </c>
      <c r="B123" s="51" t="s">
        <v>130</v>
      </c>
      <c r="C123" s="35">
        <f>Supporting_Calculations!B125</f>
        <v>0</v>
      </c>
      <c r="D123" s="35">
        <f>Supporting_Calculations!C125</f>
        <v>0</v>
      </c>
      <c r="E123" s="35">
        <f>Supporting_Calculations!D125</f>
        <v>0</v>
      </c>
      <c r="F123" s="35">
        <f>Supporting_Calculations!E125</f>
        <v>0</v>
      </c>
      <c r="G123" s="35">
        <f>Supporting_Calculations!F125</f>
        <v>0</v>
      </c>
    </row>
    <row r="124" spans="1:9" s="49" customFormat="1">
      <c r="A124" s="54" t="s">
        <v>94</v>
      </c>
      <c r="B124" s="42" t="s">
        <v>139</v>
      </c>
      <c r="C124" s="35">
        <f>Supporting_Calculations!B126</f>
        <v>0</v>
      </c>
      <c r="D124" s="35">
        <f>Supporting_Calculations!C126</f>
        <v>0</v>
      </c>
      <c r="E124" s="35">
        <f>Supporting_Calculations!D126</f>
        <v>0</v>
      </c>
      <c r="F124" s="35">
        <f>Supporting_Calculations!E126</f>
        <v>0</v>
      </c>
      <c r="G124" s="35">
        <f>Supporting_Calculations!F126</f>
        <v>0</v>
      </c>
    </row>
    <row r="125" spans="1:9" s="49" customFormat="1">
      <c r="A125" s="7" t="s">
        <v>95</v>
      </c>
      <c r="B125" s="42" t="s">
        <v>140</v>
      </c>
      <c r="C125" s="35">
        <f>Supporting_Calculations!B127</f>
        <v>0</v>
      </c>
      <c r="D125" s="35">
        <f>Supporting_Calculations!C127</f>
        <v>0</v>
      </c>
      <c r="E125" s="35">
        <f>Supporting_Calculations!D127</f>
        <v>0</v>
      </c>
      <c r="F125" s="35">
        <f>Supporting_Calculations!E127</f>
        <v>0</v>
      </c>
      <c r="G125" s="35">
        <f>Supporting_Calculations!F127</f>
        <v>0</v>
      </c>
    </row>
    <row r="126" spans="1:9" s="49" customFormat="1">
      <c r="A126" s="7" t="s">
        <v>96</v>
      </c>
      <c r="B126" s="42" t="s">
        <v>141</v>
      </c>
      <c r="C126" s="41">
        <f>Supporting_Calculations!B128</f>
        <v>0</v>
      </c>
      <c r="D126" s="41">
        <f>Supporting_Calculations!C128</f>
        <v>0</v>
      </c>
      <c r="E126" s="41">
        <f>Supporting_Calculations!D128</f>
        <v>0</v>
      </c>
      <c r="F126" s="41">
        <f>Supporting_Calculations!E128</f>
        <v>0</v>
      </c>
      <c r="G126" s="41">
        <f>Supporting_Calculations!F128</f>
        <v>0</v>
      </c>
    </row>
    <row r="127" spans="1:9" s="49" customFormat="1">
      <c r="A127" s="7" t="s">
        <v>97</v>
      </c>
      <c r="B127" s="43" t="s">
        <v>142</v>
      </c>
      <c r="C127" s="35">
        <f>Supporting_Calculations!B129</f>
        <v>0</v>
      </c>
      <c r="D127" s="35">
        <f>Supporting_Calculations!C129</f>
        <v>0</v>
      </c>
      <c r="E127" s="35">
        <f>Supporting_Calculations!D129</f>
        <v>0</v>
      </c>
      <c r="F127" s="35">
        <f>Supporting_Calculations!E129</f>
        <v>0</v>
      </c>
      <c r="G127" s="35">
        <f>Supporting_Calculations!F129</f>
        <v>0</v>
      </c>
    </row>
    <row r="128" spans="1:9" s="49" customFormat="1">
      <c r="A128" s="7" t="s">
        <v>98</v>
      </c>
      <c r="B128" s="42" t="s">
        <v>126</v>
      </c>
      <c r="C128" s="35">
        <f>Supporting_Calculations!B130</f>
        <v>0</v>
      </c>
      <c r="D128" s="35">
        <f>Supporting_Calculations!C130</f>
        <v>0</v>
      </c>
      <c r="E128" s="35">
        <f>Supporting_Calculations!D130</f>
        <v>0</v>
      </c>
      <c r="F128" s="35">
        <f>Supporting_Calculations!E130</f>
        <v>0</v>
      </c>
      <c r="G128" s="35">
        <f>Supporting_Calculations!F130</f>
        <v>0</v>
      </c>
    </row>
    <row r="129" spans="1:7" s="49" customFormat="1">
      <c r="A129" s="7" t="s">
        <v>108</v>
      </c>
      <c r="B129" s="43" t="s">
        <v>142</v>
      </c>
      <c r="C129" s="35">
        <f>Supporting_Calculations!B131</f>
        <v>0</v>
      </c>
      <c r="D129" s="35">
        <f>Supporting_Calculations!C131</f>
        <v>0</v>
      </c>
      <c r="E129" s="35">
        <f>Supporting_Calculations!D131</f>
        <v>0</v>
      </c>
      <c r="F129" s="35">
        <f>Supporting_Calculations!E131</f>
        <v>0</v>
      </c>
      <c r="G129" s="35">
        <f>Supporting_Calculations!F131</f>
        <v>0</v>
      </c>
    </row>
    <row r="130" spans="1:7" s="49" customFormat="1">
      <c r="A130" s="7" t="s">
        <v>107</v>
      </c>
      <c r="B130" s="42" t="s">
        <v>140</v>
      </c>
      <c r="C130" s="35">
        <f>Supporting_Calculations!B132</f>
        <v>0</v>
      </c>
      <c r="D130" s="35"/>
      <c r="E130" s="35">
        <f>Supporting_Calculations!D132</f>
        <v>0</v>
      </c>
      <c r="F130" s="35">
        <f>Supporting_Calculations!E132</f>
        <v>0</v>
      </c>
      <c r="G130" s="35"/>
    </row>
    <row r="131" spans="1:7" s="49" customFormat="1">
      <c r="A131" s="7" t="s">
        <v>87</v>
      </c>
      <c r="B131" s="42" t="s">
        <v>140</v>
      </c>
      <c r="C131" s="35">
        <f>Supporting_Calculations!B133</f>
        <v>0</v>
      </c>
      <c r="D131" s="35"/>
      <c r="E131" s="35">
        <f>Supporting_Calculations!D133</f>
        <v>0</v>
      </c>
      <c r="F131" s="35">
        <f>Supporting_Calculations!E133</f>
        <v>0</v>
      </c>
      <c r="G131" s="35"/>
    </row>
    <row r="132" spans="1:7" s="49" customFormat="1">
      <c r="A132" s="7" t="s">
        <v>119</v>
      </c>
      <c r="B132" s="42" t="s">
        <v>126</v>
      </c>
      <c r="C132" s="35">
        <f>Supporting_Calculations!B134</f>
        <v>0</v>
      </c>
      <c r="D132" s="35"/>
      <c r="E132" s="35">
        <f>Supporting_Calculations!D134</f>
        <v>0</v>
      </c>
      <c r="F132" s="35">
        <f>Supporting_Calculations!E134</f>
        <v>0</v>
      </c>
      <c r="G132" s="35"/>
    </row>
    <row r="133" spans="1:7" s="49" customFormat="1">
      <c r="A133" s="7" t="s">
        <v>120</v>
      </c>
      <c r="B133" s="42" t="s">
        <v>140</v>
      </c>
      <c r="C133" s="35">
        <f>Supporting_Calculations!B135</f>
        <v>0</v>
      </c>
      <c r="D133" s="35">
        <f>Supporting_Calculations!C135</f>
        <v>0</v>
      </c>
      <c r="E133" s="35">
        <f>Supporting_Calculations!D135</f>
        <v>0</v>
      </c>
      <c r="F133" s="35">
        <f>Supporting_Calculations!E135</f>
        <v>0</v>
      </c>
      <c r="G133" s="35">
        <f>Supporting_Calculations!F135</f>
        <v>0</v>
      </c>
    </row>
    <row r="134" spans="1:7" s="49" customFormat="1">
      <c r="A134" s="55" t="s">
        <v>135</v>
      </c>
      <c r="B134" s="42" t="s">
        <v>143</v>
      </c>
      <c r="C134" s="35"/>
      <c r="D134" s="35">
        <f>2.8*1.5</f>
        <v>4.1999999999999993</v>
      </c>
      <c r="E134" s="35"/>
      <c r="F134" s="35">
        <f>Supporting_Calculations!E136</f>
        <v>0</v>
      </c>
      <c r="G134" s="35">
        <f>D134</f>
        <v>4.1999999999999993</v>
      </c>
    </row>
    <row r="135" spans="1:7" s="49" customFormat="1">
      <c r="A135" s="55" t="s">
        <v>136</v>
      </c>
      <c r="B135" s="42" t="s">
        <v>144</v>
      </c>
      <c r="C135" s="35"/>
      <c r="D135" s="35">
        <f>35*1.5</f>
        <v>52.5</v>
      </c>
      <c r="E135" s="35"/>
      <c r="F135" s="35">
        <f>Supporting_Calculations!E137</f>
        <v>0</v>
      </c>
      <c r="G135" s="35">
        <f>D135</f>
        <v>52.5</v>
      </c>
    </row>
    <row r="136" spans="1:7" s="49" customFormat="1">
      <c r="A136" s="55" t="s">
        <v>137</v>
      </c>
      <c r="B136" s="42" t="s">
        <v>145</v>
      </c>
      <c r="C136" s="35">
        <f>Supporting_Calculations!B138</f>
        <v>0</v>
      </c>
      <c r="D136" s="56">
        <f>9.6*I2</f>
        <v>7.6104959999999995</v>
      </c>
      <c r="E136" s="35"/>
      <c r="F136" s="35">
        <f>Supporting_Calculations!E138</f>
        <v>0</v>
      </c>
      <c r="G136" s="35">
        <f>D136</f>
        <v>7.6104959999999995</v>
      </c>
    </row>
    <row r="137" spans="1:7">
      <c r="B137" s="46" t="s">
        <v>116</v>
      </c>
      <c r="C137" s="20">
        <f>SUM(C3:C136)</f>
        <v>2942.0283164000002</v>
      </c>
      <c r="D137" s="20">
        <f>SUM(D3:D136)</f>
        <v>109.82049599999999</v>
      </c>
      <c r="E137" s="20">
        <f>SUM(E3:E136)</f>
        <v>7329.2991087999999</v>
      </c>
      <c r="F137" s="20">
        <f>SUM(F3:F136)</f>
        <v>1487.1682372</v>
      </c>
      <c r="G137" s="20">
        <f>SUM(G3:G136)</f>
        <v>11148.0405572</v>
      </c>
    </row>
    <row r="138" spans="1:7" ht="13.5" thickBot="1"/>
    <row r="139" spans="1:7" ht="13.5" thickBot="1">
      <c r="B139" s="46" t="s">
        <v>115</v>
      </c>
      <c r="C139" s="62">
        <f>SUM(G3:G136)</f>
        <v>11148.0405572</v>
      </c>
      <c r="D139" s="61"/>
    </row>
    <row r="143" spans="1:7">
      <c r="A143" s="2"/>
    </row>
    <row r="144" spans="1:7">
      <c r="A144" s="75" t="s">
        <v>103</v>
      </c>
      <c r="B144" s="76"/>
      <c r="C144" s="76"/>
      <c r="D144" s="76"/>
      <c r="E144" s="76"/>
      <c r="F144" s="76"/>
      <c r="G144" s="76"/>
    </row>
    <row r="145" spans="1:7">
      <c r="A145" s="72" t="s">
        <v>104</v>
      </c>
      <c r="B145" s="73"/>
      <c r="C145" s="73"/>
      <c r="D145" s="73"/>
      <c r="E145" s="73"/>
      <c r="F145" s="73"/>
      <c r="G145" s="74"/>
    </row>
    <row r="146" spans="1:7">
      <c r="A146" s="63" t="s">
        <v>109</v>
      </c>
      <c r="B146" s="64"/>
      <c r="C146" s="64"/>
      <c r="D146" s="64"/>
      <c r="E146" s="64"/>
      <c r="F146" s="64"/>
      <c r="G146" s="65"/>
    </row>
    <row r="147" spans="1:7">
      <c r="A147" s="63" t="s">
        <v>110</v>
      </c>
      <c r="B147" s="64"/>
      <c r="C147" s="64"/>
      <c r="D147" s="64"/>
      <c r="E147" s="64"/>
      <c r="F147" s="64"/>
      <c r="G147" s="65"/>
    </row>
    <row r="148" spans="1:7">
      <c r="A148" s="63" t="s">
        <v>123</v>
      </c>
      <c r="B148" s="64"/>
      <c r="C148" s="64"/>
      <c r="D148" s="64"/>
      <c r="E148" s="64"/>
      <c r="F148" s="64"/>
      <c r="G148" s="65"/>
    </row>
    <row r="149" spans="1:7">
      <c r="A149" s="63" t="s">
        <v>124</v>
      </c>
      <c r="B149" s="64"/>
      <c r="C149" s="64"/>
      <c r="D149" s="64"/>
      <c r="E149" s="64"/>
      <c r="F149" s="64"/>
      <c r="G149" s="65"/>
    </row>
    <row r="150" spans="1:7">
      <c r="A150" s="66" t="s">
        <v>111</v>
      </c>
      <c r="B150" s="67"/>
      <c r="C150" s="67"/>
      <c r="D150" s="67"/>
      <c r="E150" s="67"/>
      <c r="F150" s="67"/>
      <c r="G150" s="68"/>
    </row>
  </sheetData>
  <mergeCells count="8">
    <mergeCell ref="A149:G149"/>
    <mergeCell ref="A150:G150"/>
    <mergeCell ref="C1:G1"/>
    <mergeCell ref="A145:G145"/>
    <mergeCell ref="A146:G146"/>
    <mergeCell ref="A144:G144"/>
    <mergeCell ref="A147:G147"/>
    <mergeCell ref="A148:G148"/>
  </mergeCells>
  <phoneticPr fontId="4" type="noConversion"/>
  <conditionalFormatting sqref="C62:G62 C114:G114 C66:G71 C113 E113:G113 C65 C61 E61:G61 C116:G136">
    <cfRule type="cellIs" dxfId="0" priority="1" operator="equal">
      <formula>0</formula>
    </cfRule>
  </conditionalFormatting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34"/>
  <sheetViews>
    <sheetView zoomScale="85" workbookViewId="0">
      <pane ySplit="2" topLeftCell="A3" activePane="bottomLeft" state="frozen"/>
      <selection pane="bottomLeft" activeCell="K9" sqref="K9"/>
    </sheetView>
  </sheetViews>
  <sheetFormatPr defaultColWidth="9.140625" defaultRowHeight="12.75"/>
  <cols>
    <col min="1" max="1" width="48" bestFit="1" customWidth="1"/>
    <col min="2" max="3" width="22.28515625" style="21" customWidth="1"/>
    <col min="4" max="4" width="21.85546875" style="21" customWidth="1"/>
    <col min="5" max="5" width="22.28515625" style="21" customWidth="1"/>
    <col min="6" max="6" width="24.140625" style="21" customWidth="1"/>
    <col min="8" max="8" width="11.42578125" customWidth="1"/>
    <col min="9" max="9" width="10.5703125" bestFit="1" customWidth="1"/>
  </cols>
  <sheetData>
    <row r="1" spans="1:9" ht="13.5" thickBot="1">
      <c r="A1" s="4" t="str">
        <f>MSRP_spreadsheet!A1</f>
        <v>Component</v>
      </c>
      <c r="B1" s="77" t="str">
        <f>MSRP_spreadsheet!C1</f>
        <v>Per Item MSRP</v>
      </c>
      <c r="C1" s="78"/>
      <c r="D1" s="78"/>
      <c r="E1" s="78"/>
      <c r="F1" s="79"/>
    </row>
    <row r="2" spans="1:9" ht="46.5" customHeight="1" thickTop="1" thickBot="1">
      <c r="A2" s="8"/>
      <c r="B2" s="16" t="str">
        <f>MSRP_spreadsheet!C2</f>
        <v>Mfg. quote + 50%</v>
      </c>
      <c r="C2" s="16" t="str">
        <f>MSRP_spreadsheet!D2</f>
        <v>Whls. + 50%</v>
      </c>
      <c r="D2" s="16" t="str">
        <f>MSRP_spreadsheet!E2</f>
        <v>Retail cost of added component</v>
      </c>
      <c r="E2" s="16" t="str">
        <f>MSRP_spreadsheet!F2</f>
        <v>Retail of most expensive part +50% for substituted component</v>
      </c>
      <c r="F2" s="16" t="str">
        <f>MSRP_spreadsheet!G2</f>
        <v>Sled MSRP or Highest Value of modified components</v>
      </c>
    </row>
    <row r="3" spans="1:9" ht="13.5" thickTop="1">
      <c r="A3" s="1"/>
      <c r="B3" s="23"/>
      <c r="C3" s="23"/>
      <c r="D3" s="23"/>
      <c r="E3" s="23"/>
      <c r="F3" s="23"/>
      <c r="H3" s="14"/>
    </row>
    <row r="4" spans="1:9">
      <c r="A4" s="9" t="str">
        <f>MSRP_spreadsheet!A3</f>
        <v>2018 model year base sled (reflects engine choice)</v>
      </c>
      <c r="B4" s="24"/>
      <c r="C4" s="24"/>
      <c r="D4" s="24"/>
      <c r="E4" s="25"/>
      <c r="F4" s="25" t="s">
        <v>200</v>
      </c>
    </row>
    <row r="5" spans="1:9">
      <c r="A5" s="1"/>
      <c r="B5" s="23"/>
      <c r="C5" s="23"/>
      <c r="D5" s="23"/>
      <c r="E5" s="23"/>
      <c r="F5" s="23"/>
      <c r="I5" s="15"/>
    </row>
    <row r="6" spans="1:9">
      <c r="A6" s="22" t="str">
        <f>MSRP_spreadsheet!A4</f>
        <v>Factory options utilized on competition sled</v>
      </c>
      <c r="B6" s="26"/>
      <c r="C6" s="26"/>
      <c r="D6" s="26"/>
      <c r="E6" s="26"/>
      <c r="F6" s="26"/>
    </row>
    <row r="7" spans="1:9">
      <c r="A7" s="1" t="str">
        <f>MSRP_spreadsheet!A5</f>
        <v>tow hitch/rack</v>
      </c>
      <c r="B7" s="27"/>
      <c r="C7" s="23"/>
      <c r="D7" s="27" t="s">
        <v>167</v>
      </c>
      <c r="E7" s="27"/>
      <c r="F7" s="27" t="str">
        <f>D7</f>
        <v>64,99* exchange rate</v>
      </c>
    </row>
    <row r="8" spans="1:9">
      <c r="A8" s="1" t="str">
        <f>MSRP_spreadsheet!A6</f>
        <v>12 VDC outlet</v>
      </c>
      <c r="B8" s="23"/>
      <c r="C8" s="23"/>
      <c r="D8" s="23"/>
      <c r="E8" s="23"/>
      <c r="F8" s="23"/>
    </row>
    <row r="9" spans="1:9">
      <c r="A9" s="1" t="str">
        <f>MSRP_spreadsheet!A7</f>
        <v>handle bar hooks</v>
      </c>
      <c r="B9" s="23"/>
      <c r="C9" s="23"/>
      <c r="D9" s="23"/>
      <c r="E9" s="23"/>
      <c r="F9" s="23"/>
    </row>
    <row r="10" spans="1:9">
      <c r="A10" s="1" t="str">
        <f>MSRP_spreadsheet!A8</f>
        <v>mirrors</v>
      </c>
      <c r="B10" s="23"/>
      <c r="C10" s="23"/>
      <c r="D10" s="23"/>
      <c r="E10" s="23"/>
      <c r="F10" s="23"/>
    </row>
    <row r="11" spans="1:9">
      <c r="A11" s="1" t="str">
        <f>MSRP_spreadsheet!A9</f>
        <v>tachometer</v>
      </c>
      <c r="B11" s="27" t="s">
        <v>168</v>
      </c>
      <c r="C11" s="23"/>
      <c r="D11" s="27" t="s">
        <v>169</v>
      </c>
      <c r="E11" s="23"/>
      <c r="F11" s="23"/>
      <c r="G11" s="14"/>
    </row>
    <row r="12" spans="1:9">
      <c r="A12" s="1" t="str">
        <f>MSRP_spreadsheet!A10</f>
        <v>electric start</v>
      </c>
      <c r="B12" s="23"/>
      <c r="C12" s="23"/>
      <c r="D12" s="23"/>
      <c r="E12" s="23"/>
      <c r="F12" s="23"/>
    </row>
    <row r="13" spans="1:9">
      <c r="A13" s="1" t="str">
        <f>MSRP_spreadsheet!A11</f>
        <v>reverse</v>
      </c>
      <c r="B13" s="23"/>
      <c r="C13" s="23"/>
      <c r="D13" s="23"/>
      <c r="E13" s="23"/>
      <c r="F13" s="23"/>
    </row>
    <row r="14" spans="1:9">
      <c r="A14" s="1" t="str">
        <f>MSRP_spreadsheet!A12</f>
        <v>shocks</v>
      </c>
      <c r="B14" s="23"/>
      <c r="C14" s="23"/>
      <c r="D14" s="23"/>
      <c r="E14" s="23"/>
      <c r="F14" s="23"/>
    </row>
    <row r="15" spans="1:9">
      <c r="A15" s="1" t="str">
        <f>MSRP_spreadsheet!A13</f>
        <v>other</v>
      </c>
      <c r="B15" s="23"/>
      <c r="C15" s="23"/>
      <c r="D15" s="23"/>
      <c r="E15" s="23"/>
      <c r="F15" s="23"/>
    </row>
    <row r="16" spans="1:9">
      <c r="A16" s="22" t="str">
        <f>MSRP_spreadsheet!A14</f>
        <v>Engine/Motor</v>
      </c>
      <c r="B16" s="26"/>
      <c r="C16" s="26"/>
      <c r="D16" s="26">
        <v>3937</v>
      </c>
      <c r="E16" s="26"/>
      <c r="F16" s="26">
        <v>3937</v>
      </c>
    </row>
    <row r="17" spans="1:6">
      <c r="A17" s="1" t="str">
        <f>MSRP_spreadsheet!A15</f>
        <v>spark-ignition/compression-ignition</v>
      </c>
      <c r="B17" s="23"/>
      <c r="C17" s="23"/>
      <c r="D17" s="23"/>
      <c r="E17" s="23"/>
      <c r="F17" s="23"/>
    </row>
    <row r="18" spans="1:6">
      <c r="A18" s="1" t="str">
        <f>MSRP_spreadsheet!A16</f>
        <v>internal parts coating</v>
      </c>
      <c r="B18" s="23"/>
      <c r="C18" s="23"/>
      <c r="D18" s="23"/>
      <c r="E18" s="23"/>
      <c r="F18" s="23"/>
    </row>
    <row r="19" spans="1:6">
      <c r="A19" s="1" t="str">
        <f>MSRP_spreadsheet!A17</f>
        <v>head</v>
      </c>
      <c r="B19" s="23"/>
      <c r="C19" s="23"/>
      <c r="D19" s="23"/>
      <c r="E19" s="23"/>
      <c r="F19" s="23"/>
    </row>
    <row r="20" spans="1:6">
      <c r="A20" s="1" t="str">
        <f>MSRP_spreadsheet!A18</f>
        <v>cylinder</v>
      </c>
      <c r="B20" s="23"/>
      <c r="C20" s="23"/>
      <c r="D20" s="23"/>
      <c r="E20" s="23"/>
      <c r="F20" s="23"/>
    </row>
    <row r="21" spans="1:6">
      <c r="A21" s="1" t="str">
        <f>MSRP_spreadsheet!A19</f>
        <v>pistons/rings/connecting rods</v>
      </c>
      <c r="B21" s="23"/>
      <c r="C21" s="23"/>
      <c r="D21" s="23"/>
      <c r="E21" s="23"/>
      <c r="F21" s="23"/>
    </row>
    <row r="22" spans="1:6">
      <c r="A22" s="1" t="str">
        <f>MSRP_spreadsheet!A20</f>
        <v>electric motor</v>
      </c>
      <c r="B22" s="23"/>
      <c r="C22" s="23"/>
      <c r="D22" s="23"/>
      <c r="E22" s="23"/>
      <c r="F22" s="23"/>
    </row>
    <row r="23" spans="1:6">
      <c r="A23" s="1" t="str">
        <f>MSRP_spreadsheet!A21</f>
        <v>auxiliary energy sources</v>
      </c>
      <c r="B23" s="23"/>
      <c r="C23" s="23"/>
      <c r="D23" s="23"/>
      <c r="E23" s="23"/>
      <c r="F23" s="23"/>
    </row>
    <row r="24" spans="1:6">
      <c r="A24" s="1" t="str">
        <f>MSRP_spreadsheet!A22</f>
        <v>fabrication</v>
      </c>
      <c r="B24" s="23"/>
      <c r="C24" s="23"/>
      <c r="D24" s="23"/>
      <c r="E24" s="23"/>
      <c r="F24" s="23"/>
    </row>
    <row r="25" spans="1:6">
      <c r="A25" s="1" t="str">
        <f>MSRP_spreadsheet!A23</f>
        <v>other</v>
      </c>
      <c r="B25" s="23" t="s">
        <v>201</v>
      </c>
      <c r="C25" s="23"/>
      <c r="D25" s="23" t="s">
        <v>170</v>
      </c>
      <c r="E25" s="23" t="s">
        <v>171</v>
      </c>
      <c r="F25" s="23" t="str">
        <f>E25</f>
        <v>(850,58 * exchange rate * 1,5) - 850,58 * exchange rate</v>
      </c>
    </row>
    <row r="26" spans="1:6">
      <c r="A26" s="22" t="str">
        <f>MSRP_spreadsheet!A24</f>
        <v>Air Management/Intake System</v>
      </c>
      <c r="B26" s="26"/>
      <c r="C26" s="26"/>
      <c r="D26" s="26"/>
      <c r="E26" s="26"/>
      <c r="F26" s="26"/>
    </row>
    <row r="27" spans="1:6">
      <c r="A27" s="1" t="str">
        <f>MSRP_spreadsheet!A25</f>
        <v>turbocharger</v>
      </c>
      <c r="B27" s="23"/>
      <c r="C27" s="23"/>
      <c r="D27" s="23">
        <v>135</v>
      </c>
      <c r="E27" s="23"/>
      <c r="F27" s="23">
        <v>135</v>
      </c>
    </row>
    <row r="28" spans="1:6">
      <c r="A28" s="1" t="str">
        <f>MSRP_spreadsheet!A26</f>
        <v>supercharger</v>
      </c>
      <c r="B28" s="23"/>
      <c r="C28" s="23"/>
      <c r="D28" s="23"/>
      <c r="E28" s="23"/>
      <c r="F28" s="23"/>
    </row>
    <row r="29" spans="1:6">
      <c r="A29" s="1" t="str">
        <f>MSRP_spreadsheet!A27</f>
        <v>turbocharger/supercharger plumbing</v>
      </c>
      <c r="B29" s="23"/>
      <c r="C29" s="23"/>
      <c r="D29" s="23">
        <v>49.99</v>
      </c>
      <c r="E29" s="23"/>
      <c r="F29" s="23">
        <v>49.99</v>
      </c>
    </row>
    <row r="30" spans="1:6">
      <c r="A30" s="1" t="str">
        <f>MSRP_spreadsheet!A28</f>
        <v>air box/air filter</v>
      </c>
      <c r="B30" s="23"/>
      <c r="C30" s="23"/>
      <c r="D30" s="23"/>
      <c r="E30" s="23"/>
      <c r="F30" s="23"/>
    </row>
    <row r="31" spans="1:6">
      <c r="A31" s="1" t="str">
        <f>MSRP_spreadsheet!A29</f>
        <v>intercooler</v>
      </c>
      <c r="B31" s="23"/>
      <c r="C31" s="23"/>
      <c r="D31" s="23"/>
      <c r="E31" s="23"/>
      <c r="F31" s="23"/>
    </row>
    <row r="32" spans="1:6">
      <c r="A32" s="1" t="str">
        <f>MSRP_spreadsheet!A30</f>
        <v>reed valve</v>
      </c>
      <c r="B32" s="23"/>
      <c r="C32" s="23"/>
      <c r="D32" s="23"/>
      <c r="E32" s="23"/>
      <c r="F32" s="23"/>
    </row>
    <row r="33" spans="1:6">
      <c r="A33" s="1" t="str">
        <f>MSRP_spreadsheet!A31</f>
        <v>rotary valve</v>
      </c>
      <c r="B33" s="23"/>
      <c r="C33" s="23"/>
      <c r="D33" s="23"/>
      <c r="E33" s="23"/>
      <c r="F33" s="23"/>
    </row>
    <row r="34" spans="1:6">
      <c r="A34" s="1" t="str">
        <f>MSRP_spreadsheet!A32</f>
        <v>boost bottle</v>
      </c>
      <c r="B34" s="23"/>
      <c r="C34" s="23"/>
      <c r="D34" s="23"/>
      <c r="E34" s="23"/>
      <c r="F34" s="23"/>
    </row>
    <row r="35" spans="1:6">
      <c r="A35" s="1" t="str">
        <f>MSRP_spreadsheet!A33</f>
        <v>fabrication</v>
      </c>
      <c r="B35" s="23"/>
      <c r="C35" s="23"/>
      <c r="D35" s="23"/>
      <c r="E35" s="23"/>
      <c r="F35" s="23"/>
    </row>
    <row r="36" spans="1:6">
      <c r="A36" s="1" t="str">
        <f>MSRP_spreadsheet!A34</f>
        <v>other</v>
      </c>
      <c r="B36" s="23"/>
      <c r="C36" s="23"/>
      <c r="D36" s="23"/>
      <c r="E36" s="23"/>
      <c r="F36" s="23"/>
    </row>
    <row r="37" spans="1:6">
      <c r="A37" s="22" t="str">
        <f>MSRP_spreadsheet!A35</f>
        <v>Fuel Management</v>
      </c>
      <c r="B37" s="26"/>
      <c r="C37" s="26"/>
      <c r="D37" s="26"/>
      <c r="E37" s="26"/>
      <c r="F37" s="26"/>
    </row>
    <row r="38" spans="1:6">
      <c r="A38" s="11" t="str">
        <f>MSRP_spreadsheet!A36</f>
        <v>fuel injector (PFI, SDI, DI)</v>
      </c>
      <c r="B38" s="28"/>
      <c r="C38" s="28"/>
      <c r="D38" s="28"/>
      <c r="E38" s="28"/>
      <c r="F38" s="28"/>
    </row>
    <row r="39" spans="1:6">
      <c r="A39" s="1" t="str">
        <f>MSRP_spreadsheet!A37</f>
        <v>throttle body</v>
      </c>
      <c r="B39" s="23"/>
      <c r="C39" s="23"/>
      <c r="D39" s="23"/>
      <c r="E39" s="23"/>
      <c r="F39" s="23"/>
    </row>
    <row r="40" spans="1:6">
      <c r="A40" s="1" t="str">
        <f>MSRP_spreadsheet!A38</f>
        <v>carburetor</v>
      </c>
      <c r="B40" s="23"/>
      <c r="C40" s="23"/>
      <c r="D40" s="23"/>
      <c r="E40" s="23"/>
      <c r="F40" s="23"/>
    </row>
    <row r="41" spans="1:6">
      <c r="A41" s="1" t="str">
        <f>MSRP_spreadsheet!A39</f>
        <v>fuel pump</v>
      </c>
      <c r="B41" s="23"/>
      <c r="C41" s="23"/>
      <c r="D41" s="23"/>
      <c r="E41" s="23"/>
      <c r="F41" s="23"/>
    </row>
    <row r="42" spans="1:6">
      <c r="A42" s="1" t="str">
        <f>MSRP_spreadsheet!A40</f>
        <v>fuel pressure regulator</v>
      </c>
      <c r="B42" s="23"/>
      <c r="C42" s="23"/>
      <c r="D42" s="23"/>
      <c r="E42" s="23"/>
      <c r="F42" s="23"/>
    </row>
    <row r="43" spans="1:6">
      <c r="A43" s="1" t="str">
        <f>MSRP_spreadsheet!A41</f>
        <v>fuel filter</v>
      </c>
      <c r="B43" s="23"/>
      <c r="C43" s="23"/>
      <c r="D43" s="23"/>
      <c r="E43" s="23"/>
      <c r="F43" s="23"/>
    </row>
    <row r="44" spans="1:6">
      <c r="A44" s="1" t="str">
        <f>MSRP_spreadsheet!A42</f>
        <v>fuel line</v>
      </c>
      <c r="B44" s="23"/>
      <c r="C44" s="23"/>
      <c r="D44" s="23"/>
      <c r="E44" s="23"/>
      <c r="F44" s="23"/>
    </row>
    <row r="45" spans="1:6">
      <c r="A45" s="1" t="str">
        <f>MSRP_spreadsheet!A43</f>
        <v>fabrication</v>
      </c>
      <c r="B45" s="23"/>
      <c r="C45" s="23"/>
      <c r="D45" s="23"/>
      <c r="E45" s="23"/>
      <c r="F45" s="23"/>
    </row>
    <row r="46" spans="1:6">
      <c r="A46" s="1" t="str">
        <f>MSRP_spreadsheet!A44</f>
        <v>other</v>
      </c>
      <c r="B46" s="23"/>
      <c r="C46" s="23"/>
      <c r="D46" s="23"/>
      <c r="E46" s="23"/>
      <c r="F46" s="23"/>
    </row>
    <row r="47" spans="1:6">
      <c r="A47" s="22" t="str">
        <f>MSRP_spreadsheet!A45</f>
        <v>Exhaust System</v>
      </c>
      <c r="B47" s="26"/>
      <c r="C47" s="26"/>
      <c r="D47" s="26"/>
      <c r="E47" s="26"/>
      <c r="F47" s="26"/>
    </row>
    <row r="48" spans="1:6">
      <c r="A48" s="1" t="str">
        <f>MSRP_spreadsheet!A46</f>
        <v>muffler</v>
      </c>
      <c r="B48" s="23"/>
      <c r="C48" s="23"/>
      <c r="D48" s="23"/>
      <c r="E48" s="23"/>
      <c r="F48" s="23"/>
    </row>
    <row r="49" spans="1:6">
      <c r="A49" s="1" t="str">
        <f>MSRP_spreadsheet!A47</f>
        <v>pipes/tubes</v>
      </c>
      <c r="B49" s="23"/>
      <c r="C49" s="23"/>
      <c r="D49" s="23"/>
      <c r="E49" s="23"/>
      <c r="F49" s="23"/>
    </row>
    <row r="50" spans="1:6">
      <c r="A50" s="1" t="str">
        <f>MSRP_spreadsheet!A48</f>
        <v>3-way exhaust catalyst</v>
      </c>
      <c r="B50" s="23"/>
      <c r="C50" s="23"/>
      <c r="D50" s="23">
        <v>271.10000000000002</v>
      </c>
      <c r="E50" s="23"/>
      <c r="F50" s="23">
        <f>D50</f>
        <v>271.10000000000002</v>
      </c>
    </row>
    <row r="51" spans="1:6">
      <c r="A51" s="1" t="str">
        <f>MSRP_spreadsheet!A49</f>
        <v>diesel particulate filter</v>
      </c>
      <c r="B51" s="23"/>
      <c r="C51" s="23"/>
      <c r="D51" s="23">
        <v>286.27</v>
      </c>
      <c r="E51" s="23"/>
      <c r="F51" s="23">
        <f>D51</f>
        <v>286.27</v>
      </c>
    </row>
    <row r="52" spans="1:6">
      <c r="A52" s="1" t="str">
        <f>MSRP_spreadsheet!A50</f>
        <v>oxidation catalyst</v>
      </c>
      <c r="B52" s="23"/>
      <c r="C52" s="23"/>
      <c r="D52" s="23">
        <v>125</v>
      </c>
      <c r="E52" s="23"/>
      <c r="F52" s="23">
        <f>D52</f>
        <v>125</v>
      </c>
    </row>
    <row r="53" spans="1:6">
      <c r="A53" s="1" t="str">
        <f>MSRP_spreadsheet!A51</f>
        <v>secondary air pump</v>
      </c>
      <c r="B53" s="23"/>
      <c r="C53" s="23"/>
      <c r="D53" s="23"/>
      <c r="E53" s="23"/>
      <c r="F53" s="23"/>
    </row>
    <row r="54" spans="1:6">
      <c r="A54" s="1" t="str">
        <f>MSRP_spreadsheet!A52</f>
        <v>air pump plumbing</v>
      </c>
      <c r="B54" s="23"/>
      <c r="C54" s="23"/>
      <c r="D54" s="23"/>
      <c r="E54" s="23"/>
      <c r="F54" s="23"/>
    </row>
    <row r="55" spans="1:6">
      <c r="A55" s="1" t="str">
        <f>MSRP_spreadsheet!A53</f>
        <v>heat management</v>
      </c>
      <c r="B55" s="23"/>
      <c r="C55" s="23"/>
      <c r="D55" s="23"/>
      <c r="E55" s="23"/>
      <c r="F55" s="23"/>
    </row>
    <row r="56" spans="1:6">
      <c r="A56" s="1" t="str">
        <f>MSRP_spreadsheet!A54</f>
        <v>fabrication</v>
      </c>
      <c r="B56" s="23"/>
      <c r="C56" s="23"/>
      <c r="D56" s="23"/>
      <c r="E56" s="23"/>
      <c r="F56" s="23"/>
    </row>
    <row r="57" spans="1:6">
      <c r="A57" s="1" t="str">
        <f>MSRP_spreadsheet!A55</f>
        <v>other</v>
      </c>
      <c r="B57" s="23"/>
      <c r="C57" s="23"/>
      <c r="D57" s="23"/>
      <c r="E57" s="23"/>
      <c r="F57" s="23"/>
    </row>
    <row r="58" spans="1:6">
      <c r="A58" s="22" t="str">
        <f>MSRP_spreadsheet!A56</f>
        <v>Front Suspension</v>
      </c>
      <c r="B58" s="26"/>
      <c r="C58" s="26"/>
      <c r="D58" s="26"/>
      <c r="E58" s="26"/>
      <c r="F58" s="26"/>
    </row>
    <row r="59" spans="1:6">
      <c r="A59" s="1" t="str">
        <f>MSRP_spreadsheet!A57</f>
        <v>skis</v>
      </c>
      <c r="B59" s="23"/>
      <c r="C59" s="23"/>
      <c r="D59" s="23"/>
      <c r="E59" s="23"/>
      <c r="F59" s="23"/>
    </row>
    <row r="60" spans="1:6">
      <c r="A60" s="1" t="str">
        <f>MSRP_spreadsheet!A58</f>
        <v>shocks</v>
      </c>
      <c r="B60" s="23"/>
      <c r="C60" s="23"/>
      <c r="D60" s="23"/>
      <c r="E60" s="23"/>
      <c r="F60" s="23"/>
    </row>
    <row r="61" spans="1:6">
      <c r="A61" s="1" t="str">
        <f>MSRP_spreadsheet!A59</f>
        <v>springs</v>
      </c>
      <c r="B61" s="23"/>
      <c r="C61" s="23"/>
      <c r="D61" s="23"/>
      <c r="E61" s="23"/>
      <c r="F61" s="23"/>
    </row>
    <row r="62" spans="1:6">
      <c r="A62" s="1" t="str">
        <f>MSRP_spreadsheet!A60</f>
        <v>trailing arms/A-arms</v>
      </c>
      <c r="B62" s="23"/>
      <c r="C62" s="23"/>
      <c r="D62" s="23"/>
      <c r="E62" s="23"/>
      <c r="F62" s="23"/>
    </row>
    <row r="63" spans="1:6">
      <c r="A63" s="1" t="str">
        <f>MSRP_spreadsheet!A61</f>
        <v>steering components</v>
      </c>
      <c r="B63" s="23" t="s">
        <v>173</v>
      </c>
      <c r="C63" s="27"/>
      <c r="D63" s="27" t="s">
        <v>172</v>
      </c>
      <c r="E63" s="27" t="s">
        <v>178</v>
      </c>
      <c r="F63" s="23" t="str">
        <f>E63</f>
        <v>((239,99*1,5)-239,99)*exchange rate</v>
      </c>
    </row>
    <row r="64" spans="1:6">
      <c r="A64" s="1" t="str">
        <f>MSRP_spreadsheet!A62</f>
        <v>fabrication</v>
      </c>
      <c r="B64" s="23"/>
      <c r="C64" s="23"/>
      <c r="D64" s="23"/>
      <c r="E64" s="23"/>
      <c r="F64" s="23"/>
    </row>
    <row r="65" spans="1:7">
      <c r="A65" s="1" t="str">
        <f>MSRP_spreadsheet!A63</f>
        <v>other</v>
      </c>
      <c r="B65" s="23"/>
      <c r="C65" s="23"/>
      <c r="D65" s="27" t="s">
        <v>174</v>
      </c>
      <c r="E65" s="23"/>
      <c r="F65" s="23" t="str">
        <f>D65</f>
        <v>219* exchange rate</v>
      </c>
    </row>
    <row r="66" spans="1:7">
      <c r="A66" s="22" t="str">
        <f>MSRP_spreadsheet!A64</f>
        <v>Rear Suspension</v>
      </c>
      <c r="B66" s="26"/>
      <c r="C66" s="26"/>
      <c r="D66" s="26"/>
      <c r="E66" s="26"/>
      <c r="F66" s="26"/>
    </row>
    <row r="67" spans="1:7">
      <c r="A67" s="1" t="str">
        <f>MSRP_spreadsheet!A65</f>
        <v>wheels</v>
      </c>
      <c r="B67" s="27" t="s">
        <v>175</v>
      </c>
      <c r="C67" s="23"/>
      <c r="D67" s="23" t="s">
        <v>176</v>
      </c>
      <c r="E67" s="23" t="s">
        <v>177</v>
      </c>
      <c r="F67" s="23" t="str">
        <f>E67</f>
        <v>((200*1,5)-200) * exchange rate</v>
      </c>
      <c r="G67" s="14"/>
    </row>
    <row r="68" spans="1:7">
      <c r="A68" s="1" t="str">
        <f>MSRP_spreadsheet!A66</f>
        <v>shocks</v>
      </c>
      <c r="B68" s="23"/>
      <c r="C68" s="23"/>
      <c r="D68" s="23"/>
      <c r="E68" s="23"/>
      <c r="F68" s="23"/>
    </row>
    <row r="69" spans="1:7">
      <c r="A69" s="1" t="str">
        <f>MSRP_spreadsheet!A67</f>
        <v>springs</v>
      </c>
      <c r="B69" s="23"/>
      <c r="C69" s="23"/>
      <c r="D69" s="23"/>
      <c r="E69" s="23"/>
      <c r="F69" s="23"/>
    </row>
    <row r="70" spans="1:7">
      <c r="A70" s="1" t="str">
        <f>MSRP_spreadsheet!A68</f>
        <v>hyfax/sliders</v>
      </c>
      <c r="B70" s="23"/>
      <c r="C70" s="23"/>
      <c r="D70" s="23"/>
      <c r="E70" s="23"/>
      <c r="F70" s="23"/>
    </row>
    <row r="71" spans="1:7">
      <c r="A71" s="1" t="str">
        <f>MSRP_spreadsheet!A69</f>
        <v>mount points</v>
      </c>
      <c r="B71" s="23"/>
      <c r="C71" s="23"/>
      <c r="D71" s="23"/>
      <c r="E71" s="23"/>
      <c r="F71" s="23"/>
    </row>
    <row r="72" spans="1:7">
      <c r="A72" s="1" t="str">
        <f>MSRP_spreadsheet!A70</f>
        <v>fabrication</v>
      </c>
      <c r="B72" s="23"/>
      <c r="C72" s="23"/>
      <c r="D72" s="23"/>
      <c r="E72" s="23"/>
      <c r="F72" s="23"/>
    </row>
    <row r="73" spans="1:7">
      <c r="A73" s="1" t="str">
        <f>MSRP_spreadsheet!A71</f>
        <v>other</v>
      </c>
      <c r="B73" s="23"/>
      <c r="C73" s="23"/>
      <c r="D73" s="23"/>
      <c r="E73" s="23"/>
      <c r="F73" s="23"/>
    </row>
    <row r="74" spans="1:7">
      <c r="A74" s="22" t="str">
        <f>MSRP_spreadsheet!A72</f>
        <v>Drivetrain</v>
      </c>
      <c r="B74" s="26"/>
      <c r="C74" s="26"/>
      <c r="D74" s="26"/>
      <c r="E74" s="26"/>
      <c r="F74" s="26"/>
    </row>
    <row r="75" spans="1:7">
      <c r="A75" s="1" t="str">
        <f>MSRP_spreadsheet!A73</f>
        <v>track</v>
      </c>
      <c r="B75" s="23" t="s">
        <v>179</v>
      </c>
      <c r="C75" s="23"/>
      <c r="D75" s="23">
        <v>375</v>
      </c>
      <c r="E75" s="23" t="s">
        <v>180</v>
      </c>
      <c r="F75" s="23" t="str">
        <f>E75</f>
        <v>((974,99*1,5)-974,99)* exchange rate</v>
      </c>
    </row>
    <row r="76" spans="1:7">
      <c r="A76" s="1" t="str">
        <f>MSRP_spreadsheet!A74</f>
        <v>studs</v>
      </c>
      <c r="B76" s="23"/>
      <c r="C76" s="23"/>
      <c r="D76" s="23"/>
      <c r="E76" s="23"/>
      <c r="F76" s="23"/>
    </row>
    <row r="77" spans="1:7">
      <c r="A77" s="1" t="str">
        <f>MSRP_spreadsheet!A75</f>
        <v>driveshaft/drive sprockets</v>
      </c>
      <c r="B77" s="23"/>
      <c r="C77" s="23"/>
      <c r="D77" s="23"/>
      <c r="E77" s="23"/>
      <c r="F77" s="23"/>
    </row>
    <row r="78" spans="1:7">
      <c r="A78" s="1" t="str">
        <f>MSRP_spreadsheet!A76</f>
        <v>jackshaft</v>
      </c>
      <c r="B78" s="23"/>
      <c r="C78" s="23"/>
      <c r="D78" s="23"/>
      <c r="E78" s="23"/>
      <c r="F78" s="23"/>
    </row>
    <row r="79" spans="1:7">
      <c r="A79" s="1" t="str">
        <f>MSRP_spreadsheet!A77</f>
        <v>chaincase/gear box</v>
      </c>
      <c r="B79" s="23"/>
      <c r="C79" s="23"/>
      <c r="D79" s="23"/>
      <c r="E79" s="23"/>
      <c r="F79" s="23"/>
    </row>
    <row r="80" spans="1:7">
      <c r="A80" s="1" t="str">
        <f>MSRP_spreadsheet!A78</f>
        <v>drive clutch</v>
      </c>
      <c r="B80" s="23" t="s">
        <v>181</v>
      </c>
      <c r="C80" s="23"/>
      <c r="D80" s="23" t="s">
        <v>185</v>
      </c>
      <c r="E80" s="23" t="s">
        <v>187</v>
      </c>
      <c r="F80" s="23" t="str">
        <f>E80</f>
        <v>((274,99*1,5)-274,99) * exchange rate</v>
      </c>
    </row>
    <row r="81" spans="1:6">
      <c r="A81" s="1" t="str">
        <f>MSRP_spreadsheet!A79</f>
        <v>driven clutch</v>
      </c>
      <c r="B81" s="23" t="s">
        <v>182</v>
      </c>
      <c r="C81" s="23"/>
      <c r="D81" s="23" t="s">
        <v>186</v>
      </c>
      <c r="E81" s="23" t="s">
        <v>188</v>
      </c>
      <c r="F81" s="23" t="str">
        <f>E81</f>
        <v>((129,99*1,5)-129,99) * exchange rate</v>
      </c>
    </row>
    <row r="82" spans="1:6">
      <c r="A82" s="1" t="str">
        <f>MSRP_spreadsheet!A80</f>
        <v>drive belt</v>
      </c>
      <c r="B82" s="23" t="s">
        <v>183</v>
      </c>
      <c r="C82" s="23"/>
      <c r="D82" s="23" t="s">
        <v>184</v>
      </c>
      <c r="E82" s="23" t="s">
        <v>189</v>
      </c>
      <c r="F82" s="23" t="str">
        <f>E82</f>
        <v>((149,99*1,5)-149,99) * exchange rate</v>
      </c>
    </row>
    <row r="83" spans="1:6">
      <c r="A83" s="1" t="str">
        <f>MSRP_spreadsheet!A81</f>
        <v>cvt guarding/cover</v>
      </c>
      <c r="B83" s="23"/>
      <c r="C83" s="23"/>
      <c r="D83" s="23"/>
      <c r="E83" s="23"/>
      <c r="F83" s="23"/>
    </row>
    <row r="84" spans="1:6">
      <c r="A84" s="1" t="str">
        <f>MSRP_spreadsheet!A82</f>
        <v>clutch adaptor</v>
      </c>
      <c r="B84" s="23"/>
      <c r="C84" s="23"/>
      <c r="D84" s="23"/>
      <c r="E84" s="23"/>
      <c r="F84" s="23"/>
    </row>
    <row r="85" spans="1:6">
      <c r="A85" s="1" t="str">
        <f>MSRP_spreadsheet!A83</f>
        <v>fabrication</v>
      </c>
      <c r="B85" s="23"/>
      <c r="C85" s="23"/>
      <c r="D85" s="23"/>
      <c r="E85" s="23"/>
      <c r="F85" s="23"/>
    </row>
    <row r="86" spans="1:6">
      <c r="A86" s="1" t="str">
        <f>MSRP_spreadsheet!A84</f>
        <v>other</v>
      </c>
      <c r="B86" s="23" t="s">
        <v>190</v>
      </c>
      <c r="C86" s="23"/>
      <c r="D86" s="23" t="s">
        <v>191</v>
      </c>
      <c r="E86" s="23" t="s">
        <v>192</v>
      </c>
      <c r="F86" s="23" t="str">
        <f>E86</f>
        <v>((409,99 *1,5)-409,99) * exchange rate</v>
      </c>
    </row>
    <row r="87" spans="1:6">
      <c r="A87" s="22" t="str">
        <f>MSRP_spreadsheet!A85</f>
        <v>Cooling System</v>
      </c>
      <c r="B87" s="26"/>
      <c r="C87" s="26"/>
      <c r="D87" s="26"/>
      <c r="E87" s="26"/>
      <c r="F87" s="26"/>
    </row>
    <row r="88" spans="1:6">
      <c r="A88" s="1" t="str">
        <f>MSRP_spreadsheet!A86</f>
        <v>radiator</v>
      </c>
      <c r="B88" s="23"/>
      <c r="C88" s="23"/>
      <c r="D88" s="23"/>
      <c r="E88" s="23"/>
      <c r="F88" s="23"/>
    </row>
    <row r="89" spans="1:6">
      <c r="A89" s="1" t="str">
        <f>MSRP_spreadsheet!A87</f>
        <v>coolant pump</v>
      </c>
      <c r="B89" s="23"/>
      <c r="C89" s="23"/>
      <c r="D89" s="23"/>
      <c r="E89" s="23"/>
      <c r="F89" s="23"/>
    </row>
    <row r="90" spans="1:6">
      <c r="A90" s="1" t="str">
        <f>MSRP_spreadsheet!A88</f>
        <v>fan</v>
      </c>
      <c r="B90" s="23"/>
      <c r="C90" s="23"/>
      <c r="D90" s="23"/>
      <c r="E90" s="23"/>
      <c r="F90" s="23"/>
    </row>
    <row r="91" spans="1:6">
      <c r="A91" s="1" t="str">
        <f>MSRP_spreadsheet!A89</f>
        <v>heat exchanger</v>
      </c>
      <c r="B91" s="23"/>
      <c r="C91" s="23"/>
      <c r="D91" s="23"/>
      <c r="E91" s="23"/>
      <c r="F91" s="23"/>
    </row>
    <row r="92" spans="1:6">
      <c r="A92" s="1" t="str">
        <f>MSRP_spreadsheet!A90</f>
        <v>thermostat</v>
      </c>
      <c r="B92" s="23"/>
      <c r="C92" s="23"/>
      <c r="D92" s="23"/>
      <c r="E92" s="23"/>
      <c r="F92" s="23"/>
    </row>
    <row r="93" spans="1:6">
      <c r="A93" s="1" t="str">
        <f>MSRP_spreadsheet!A91</f>
        <v>fabrication</v>
      </c>
      <c r="B93" s="23"/>
      <c r="C93" s="23"/>
      <c r="D93" s="23"/>
      <c r="E93" s="23"/>
      <c r="F93" s="23"/>
    </row>
    <row r="94" spans="1:6">
      <c r="A94" s="1" t="str">
        <f>MSRP_spreadsheet!A92</f>
        <v>other</v>
      </c>
      <c r="B94" s="23"/>
      <c r="C94" s="23"/>
      <c r="D94" s="23"/>
      <c r="E94" s="23"/>
      <c r="F94" s="23"/>
    </row>
    <row r="95" spans="1:6">
      <c r="A95" s="22" t="str">
        <f>MSRP_spreadsheet!A93</f>
        <v>Noise/Vibration/Harshness</v>
      </c>
      <c r="B95" s="26"/>
      <c r="C95" s="26"/>
      <c r="D95" s="26"/>
      <c r="E95" s="26"/>
      <c r="F95" s="26"/>
    </row>
    <row r="96" spans="1:6">
      <c r="A96" s="1" t="str">
        <f>MSRP_spreadsheet!A94</f>
        <v>skirting</v>
      </c>
      <c r="B96" s="23"/>
      <c r="C96" s="23"/>
      <c r="D96" s="23"/>
      <c r="E96" s="23"/>
      <c r="F96" s="23"/>
    </row>
    <row r="97" spans="1:6">
      <c r="A97" s="1" t="str">
        <f>MSRP_spreadsheet!A95</f>
        <v>hood lining</v>
      </c>
      <c r="B97" s="23"/>
      <c r="C97" s="23">
        <v>45.51</v>
      </c>
      <c r="D97" s="23"/>
      <c r="E97" s="23"/>
      <c r="F97" s="23">
        <v>45.51</v>
      </c>
    </row>
    <row r="98" spans="1:6">
      <c r="A98" s="1" t="str">
        <f>MSRP_spreadsheet!A96</f>
        <v>tunnel lining</v>
      </c>
      <c r="B98" s="23"/>
      <c r="C98" s="23"/>
      <c r="D98" s="23"/>
      <c r="E98" s="23"/>
      <c r="F98" s="23"/>
    </row>
    <row r="99" spans="1:6">
      <c r="A99" s="1" t="str">
        <f>MSRP_spreadsheet!A97</f>
        <v>fiberglass packing</v>
      </c>
      <c r="B99" s="23"/>
      <c r="C99" s="23"/>
      <c r="D99" s="23"/>
      <c r="E99" s="23"/>
      <c r="F99" s="23"/>
    </row>
    <row r="100" spans="1:6">
      <c r="A100" s="1" t="str">
        <f>MSRP_spreadsheet!A98</f>
        <v>other</v>
      </c>
      <c r="B100" s="23"/>
      <c r="C100" s="23"/>
      <c r="D100" s="23"/>
      <c r="E100" s="23"/>
      <c r="F100" s="23"/>
    </row>
    <row r="101" spans="1:6">
      <c r="A101" s="22" t="str">
        <f>MSRP_spreadsheet!A99</f>
        <v>Chassis</v>
      </c>
      <c r="B101" s="26"/>
      <c r="C101" s="26"/>
      <c r="D101" s="26"/>
      <c r="E101" s="26"/>
      <c r="F101" s="26"/>
    </row>
    <row r="102" spans="1:6">
      <c r="A102" s="1" t="str">
        <f>MSRP_spreadsheet!A100</f>
        <v>bulkhead modification</v>
      </c>
      <c r="B102" s="23"/>
      <c r="C102" s="23"/>
      <c r="D102" s="23"/>
      <c r="E102" s="23"/>
      <c r="F102" s="23"/>
    </row>
    <row r="103" spans="1:6">
      <c r="A103" s="1" t="str">
        <f>MSRP_spreadsheet!A101</f>
        <v>tunnel modification</v>
      </c>
      <c r="B103" s="23"/>
      <c r="C103" s="23"/>
      <c r="D103" s="23"/>
      <c r="E103" s="23"/>
      <c r="F103" s="23"/>
    </row>
    <row r="104" spans="1:6">
      <c r="A104" s="1" t="str">
        <f>MSRP_spreadsheet!A102</f>
        <v>seat</v>
      </c>
      <c r="B104" s="23"/>
      <c r="C104" s="23"/>
      <c r="D104" s="23"/>
      <c r="E104" s="23"/>
      <c r="F104" s="23"/>
    </row>
    <row r="105" spans="1:6">
      <c r="A105" s="1" t="str">
        <f>MSRP_spreadsheet!A103</f>
        <v>hood</v>
      </c>
      <c r="B105" s="23"/>
      <c r="C105" s="23"/>
      <c r="D105" s="23"/>
      <c r="E105" s="23"/>
      <c r="F105" s="23"/>
    </row>
    <row r="106" spans="1:6">
      <c r="A106" s="1" t="str">
        <f>MSRP_spreadsheet!A104</f>
        <v>windshield</v>
      </c>
      <c r="B106" s="23"/>
      <c r="C106" s="23"/>
      <c r="D106" s="23"/>
      <c r="E106" s="23"/>
      <c r="F106" s="23"/>
    </row>
    <row r="107" spans="1:6">
      <c r="A107" s="1" t="str">
        <f>MSRP_spreadsheet!A105</f>
        <v>motor mount</v>
      </c>
      <c r="B107" s="23"/>
      <c r="C107" s="23"/>
      <c r="D107" s="23" t="s">
        <v>165</v>
      </c>
      <c r="E107" s="23"/>
      <c r="F107" s="23" t="str">
        <f>D107</f>
        <v>(74+74+74+55+(20*4))* change rate</v>
      </c>
    </row>
    <row r="108" spans="1:6">
      <c r="A108" s="1" t="str">
        <f>MSRP_spreadsheet!A106</f>
        <v>fuel tank</v>
      </c>
      <c r="B108" s="23"/>
      <c r="C108" s="23"/>
      <c r="D108" s="23"/>
      <c r="E108" s="23"/>
      <c r="F108" s="23"/>
    </row>
    <row r="109" spans="1:6">
      <c r="A109" s="1" t="str">
        <f>MSRP_spreadsheet!A107</f>
        <v>battery box</v>
      </c>
      <c r="B109" s="23"/>
      <c r="C109" s="23"/>
      <c r="D109" s="23"/>
      <c r="E109" s="23"/>
      <c r="F109" s="23"/>
    </row>
    <row r="110" spans="1:6">
      <c r="A110" s="1" t="str">
        <f>MSRP_spreadsheet!A108</f>
        <v>handlebars/hooks/risers</v>
      </c>
      <c r="B110" s="23"/>
      <c r="C110" s="23"/>
      <c r="D110" s="23"/>
      <c r="E110" s="23"/>
      <c r="F110" s="23"/>
    </row>
    <row r="111" spans="1:6">
      <c r="A111" s="1" t="str">
        <f>MSRP_spreadsheet!A109</f>
        <v>hand guards</v>
      </c>
      <c r="B111" s="23"/>
      <c r="C111" s="23"/>
      <c r="D111" s="23"/>
      <c r="E111" s="23"/>
      <c r="F111" s="23"/>
    </row>
    <row r="112" spans="1:6">
      <c r="A112" s="1" t="str">
        <f>MSRP_spreadsheet!A110</f>
        <v>throttle</v>
      </c>
      <c r="B112" s="23" t="s">
        <v>193</v>
      </c>
      <c r="C112" s="23"/>
      <c r="D112" s="23"/>
      <c r="E112" s="23"/>
      <c r="F112" s="23" t="str">
        <f>B112</f>
        <v>12 $ *4*1,5* exchange rate</v>
      </c>
    </row>
    <row r="113" spans="1:6">
      <c r="A113" s="1" t="str">
        <f>MSRP_spreadsheet!A111</f>
        <v>brake system</v>
      </c>
      <c r="B113" s="23"/>
      <c r="C113" s="23"/>
      <c r="D113" s="23"/>
      <c r="E113" s="23"/>
      <c r="F113" s="23"/>
    </row>
    <row r="114" spans="1:6">
      <c r="A114" s="1" t="str">
        <f>MSRP_spreadsheet!A112</f>
        <v>heated grips</v>
      </c>
      <c r="B114" s="23"/>
      <c r="C114" s="23"/>
      <c r="D114" s="23"/>
      <c r="E114" s="23"/>
      <c r="F114" s="23"/>
    </row>
    <row r="115" spans="1:6">
      <c r="A115" s="1" t="str">
        <f>MSRP_spreadsheet!A113</f>
        <v>fabrication</v>
      </c>
      <c r="B115" s="23" t="s">
        <v>194</v>
      </c>
      <c r="C115" s="23"/>
      <c r="D115" s="23" t="s">
        <v>195</v>
      </c>
      <c r="E115" s="23" t="s">
        <v>196</v>
      </c>
      <c r="F115" s="23" t="str">
        <f>E115</f>
        <v>((299,99*1,5)-299,99)* exchange rate</v>
      </c>
    </row>
    <row r="116" spans="1:6">
      <c r="A116" s="1" t="str">
        <f>MSRP_spreadsheet!A114</f>
        <v>other</v>
      </c>
      <c r="B116" s="23"/>
      <c r="C116" s="23"/>
      <c r="D116" s="23"/>
      <c r="E116" s="23"/>
      <c r="F116" s="23"/>
    </row>
    <row r="117" spans="1:6">
      <c r="A117" s="22" t="str">
        <f>MSRP_spreadsheet!A115</f>
        <v>Electrical</v>
      </c>
      <c r="B117" s="26"/>
      <c r="C117" s="26"/>
      <c r="D117" s="26"/>
      <c r="E117" s="26"/>
      <c r="F117" s="26"/>
    </row>
    <row r="118" spans="1:6">
      <c r="A118" s="11" t="str">
        <f>MSRP_spreadsheet!A116</f>
        <v>battery(s)</v>
      </c>
      <c r="B118" s="28"/>
      <c r="C118" s="28"/>
      <c r="D118" s="28"/>
      <c r="E118" s="28"/>
      <c r="F118" s="28"/>
    </row>
    <row r="119" spans="1:6">
      <c r="A119" s="1" t="str">
        <f>MSRP_spreadsheet!A117</f>
        <v>switches</v>
      </c>
      <c r="B119" s="23"/>
      <c r="C119" s="23"/>
      <c r="D119" s="23"/>
      <c r="E119" s="23"/>
      <c r="F119" s="23"/>
    </row>
    <row r="120" spans="1:6">
      <c r="A120" s="1" t="str">
        <f>MSRP_spreadsheet!A118</f>
        <v>connectors</v>
      </c>
      <c r="B120" s="23"/>
      <c r="C120" s="23"/>
      <c r="D120" s="23"/>
      <c r="E120" s="23"/>
      <c r="F120" s="23"/>
    </row>
    <row r="121" spans="1:6">
      <c r="A121" s="1" t="str">
        <f>MSRP_spreadsheet!A119</f>
        <v>fuses</v>
      </c>
      <c r="B121" s="23"/>
      <c r="C121" s="23"/>
      <c r="D121" s="23"/>
      <c r="E121" s="23"/>
      <c r="F121" s="23"/>
    </row>
    <row r="122" spans="1:6">
      <c r="A122" s="1" t="str">
        <f>MSRP_spreadsheet!A120</f>
        <v>wire/cable</v>
      </c>
      <c r="B122" s="23"/>
      <c r="C122" s="23"/>
      <c r="D122" s="23"/>
      <c r="E122" s="23"/>
      <c r="F122" s="23"/>
    </row>
    <row r="123" spans="1:6">
      <c r="A123" s="1" t="str">
        <f>MSRP_spreadsheet!A121</f>
        <v>lighting</v>
      </c>
      <c r="B123" s="23"/>
      <c r="C123" s="23"/>
      <c r="D123" s="23"/>
      <c r="E123" s="23"/>
      <c r="F123" s="23"/>
    </row>
    <row r="124" spans="1:6">
      <c r="A124" s="1" t="str">
        <f>MSRP_spreadsheet!A122</f>
        <v>motor charger</v>
      </c>
      <c r="B124" s="23"/>
      <c r="C124" s="23"/>
      <c r="D124" s="23"/>
      <c r="E124" s="23"/>
      <c r="F124" s="23"/>
    </row>
    <row r="125" spans="1:6">
      <c r="A125" s="1" t="str">
        <f>MSRP_spreadsheet!A123</f>
        <v>contactor</v>
      </c>
      <c r="B125" s="23"/>
      <c r="C125" s="23"/>
      <c r="D125" s="23"/>
      <c r="E125" s="23"/>
      <c r="F125" s="23"/>
    </row>
    <row r="126" spans="1:6">
      <c r="A126" s="1" t="str">
        <f>MSRP_spreadsheet!A124</f>
        <v>motor controller</v>
      </c>
      <c r="B126" s="23"/>
      <c r="C126" s="23"/>
      <c r="D126" s="23"/>
      <c r="E126" s="23"/>
      <c r="F126" s="23"/>
    </row>
    <row r="127" spans="1:6">
      <c r="A127" s="1" t="str">
        <f>MSRP_spreadsheet!A125</f>
        <v>injector controller</v>
      </c>
      <c r="B127" s="23"/>
      <c r="C127" s="23"/>
      <c r="D127" s="23"/>
      <c r="E127" s="23"/>
      <c r="F127" s="23"/>
    </row>
    <row r="128" spans="1:6">
      <c r="A128" s="1" t="str">
        <f>MSRP_spreadsheet!A126</f>
        <v>boost controller</v>
      </c>
      <c r="B128" s="23"/>
      <c r="C128" s="23"/>
      <c r="D128" s="23"/>
      <c r="E128" s="23"/>
      <c r="F128" s="23"/>
    </row>
    <row r="129" spans="1:6">
      <c r="A129" s="1" t="str">
        <f>MSRP_spreadsheet!A127</f>
        <v>exhaust gas temperature (EGT) sensor</v>
      </c>
      <c r="B129" s="23"/>
      <c r="C129" s="23"/>
      <c r="D129" s="23"/>
      <c r="E129" s="23"/>
      <c r="F129" s="23"/>
    </row>
    <row r="130" spans="1:6">
      <c r="A130" s="1" t="str">
        <f>MSRP_spreadsheet!A128</f>
        <v>general sensor(s)</v>
      </c>
      <c r="B130" s="23"/>
      <c r="C130" s="23"/>
      <c r="D130" s="23"/>
      <c r="E130" s="23"/>
      <c r="F130" s="23"/>
    </row>
    <row r="131" spans="1:6">
      <c r="A131" s="1" t="str">
        <f>MSRP_spreadsheet!A129</f>
        <v>engine calibration hardware</v>
      </c>
      <c r="B131" s="23"/>
      <c r="C131" s="23"/>
      <c r="D131" s="23"/>
      <c r="E131" s="23"/>
      <c r="F131" s="23"/>
    </row>
    <row r="132" spans="1:6">
      <c r="A132" s="1" t="str">
        <f>MSRP_spreadsheet!A130</f>
        <v>engine calibration software</v>
      </c>
      <c r="B132" s="23"/>
      <c r="C132" s="23" t="s">
        <v>199</v>
      </c>
      <c r="D132" s="23"/>
      <c r="E132" s="23"/>
      <c r="F132" s="23" t="str">
        <f>C132</f>
        <v>2,8 *1,5</v>
      </c>
    </row>
    <row r="133" spans="1:6">
      <c r="A133" s="1" t="str">
        <f>MSRP_spreadsheet!A131</f>
        <v>fabrication</v>
      </c>
      <c r="B133" s="23"/>
      <c r="C133" s="23" t="s">
        <v>198</v>
      </c>
      <c r="D133" s="23"/>
      <c r="E133" s="23"/>
      <c r="F133" s="23" t="str">
        <f>C133</f>
        <v>35 * 1,5</v>
      </c>
    </row>
    <row r="134" spans="1:6">
      <c r="A134" s="1" t="str">
        <f>MSRP_spreadsheet!A132</f>
        <v>pulley</v>
      </c>
      <c r="B134" s="23"/>
      <c r="C134" s="23" t="s">
        <v>197</v>
      </c>
      <c r="D134" s="23"/>
      <c r="E134" s="23"/>
      <c r="F134" s="23" t="str">
        <f>C134</f>
        <v>9,06 * exchange rate * 1,5</v>
      </c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W455"/>
  <sheetViews>
    <sheetView zoomScale="55" zoomScaleNormal="55" workbookViewId="0">
      <selection activeCell="T14" sqref="T14"/>
    </sheetView>
  </sheetViews>
  <sheetFormatPr defaultColWidth="9.140625" defaultRowHeight="12.75"/>
  <cols>
    <col min="7" max="7" width="1.85546875" customWidth="1"/>
    <col min="8" max="8" width="9.85546875" bestFit="1" customWidth="1"/>
    <col min="9" max="9" width="10.140625" bestFit="1" customWidth="1"/>
  </cols>
  <sheetData>
    <row r="1" spans="1:1" s="13" customFormat="1" ht="12.95" customHeight="1" thickBot="1">
      <c r="A1" s="12" t="str">
        <f>Supporting_Calculations!A4</f>
        <v>2018 model year base sled (reflects engine choice)</v>
      </c>
    </row>
    <row r="2" spans="1:1" ht="12.95" customHeight="1"/>
    <row r="3" spans="1:1" ht="12.95" customHeight="1"/>
    <row r="4" spans="1:1" ht="12.95" customHeight="1"/>
    <row r="5" spans="1:1" ht="12.95" customHeight="1"/>
    <row r="6" spans="1:1" ht="12.95" customHeight="1"/>
    <row r="7" spans="1:1" ht="12.95" customHeight="1"/>
    <row r="8" spans="1:1" ht="12.95" customHeight="1"/>
    <row r="9" spans="1:1" ht="12.95" customHeight="1"/>
    <row r="10" spans="1:1" ht="12.95" customHeight="1"/>
    <row r="11" spans="1:1" ht="12.95" customHeight="1"/>
    <row r="12" spans="1:1" ht="12.95" customHeight="1"/>
    <row r="13" spans="1:1" ht="12.95" customHeight="1"/>
    <row r="14" spans="1:1" ht="12.95" customHeight="1"/>
    <row r="15" spans="1:1" ht="12.95" customHeight="1"/>
    <row r="16" spans="1:1" ht="12.95" customHeight="1" thickBot="1"/>
    <row r="17" spans="1:1" s="13" customFormat="1" ht="12.95" customHeight="1" thickBot="1">
      <c r="A17" s="12" t="str">
        <f>Supporting_Calculations!A6</f>
        <v>Factory options utilized on competition sled</v>
      </c>
    </row>
    <row r="18" spans="1:1" ht="12.95" customHeight="1"/>
    <row r="19" spans="1:1" ht="12.95" customHeight="1"/>
    <row r="20" spans="1:1" ht="12.95" customHeight="1"/>
    <row r="21" spans="1:1" ht="12.95" customHeight="1"/>
    <row r="22" spans="1:1" ht="12.95" customHeight="1"/>
    <row r="23" spans="1:1" ht="12.95" customHeight="1"/>
    <row r="24" spans="1:1" ht="12.95" customHeight="1"/>
    <row r="25" spans="1:1" ht="12.95" customHeight="1"/>
    <row r="26" spans="1:1" ht="12.95" customHeight="1"/>
    <row r="27" spans="1:1" ht="12.95" customHeight="1"/>
    <row r="28" spans="1:1" ht="12.95" customHeight="1"/>
    <row r="29" spans="1:1" ht="12.95" customHeight="1"/>
    <row r="30" spans="1:1" ht="12.95" customHeight="1"/>
    <row r="31" spans="1:1" ht="12.95" customHeight="1"/>
    <row r="32" spans="1:1" ht="12.95" customHeight="1"/>
    <row r="33" ht="12.95" customHeight="1"/>
    <row r="34" ht="12.95" customHeight="1"/>
    <row r="35" ht="12.95" customHeight="1"/>
    <row r="36" ht="12.95" customHeight="1"/>
    <row r="37" ht="12.95" customHeight="1"/>
    <row r="38" ht="12.95" customHeight="1"/>
    <row r="39" ht="12.95" customHeight="1"/>
    <row r="40" ht="12.95" customHeight="1"/>
    <row r="41" ht="12.95" customHeight="1"/>
    <row r="42" ht="12.95" customHeight="1"/>
    <row r="43" ht="12.95" customHeight="1"/>
    <row r="44" ht="12.95" customHeight="1"/>
    <row r="45" ht="12.95" customHeight="1"/>
    <row r="46" ht="12.95" customHeight="1"/>
    <row r="47" ht="12.95" customHeight="1"/>
    <row r="48" ht="12.95" customHeight="1"/>
    <row r="49" spans="1:1" ht="12.95" customHeight="1"/>
    <row r="50" spans="1:1" ht="12.95" customHeight="1"/>
    <row r="51" spans="1:1" ht="12.95" customHeight="1"/>
    <row r="52" spans="1:1" ht="12.95" customHeight="1"/>
    <row r="53" spans="1:1" ht="12.95" customHeight="1"/>
    <row r="54" spans="1:1" ht="12.95" customHeight="1"/>
    <row r="55" spans="1:1" ht="12.95" customHeight="1"/>
    <row r="56" spans="1:1" ht="12.95" customHeight="1"/>
    <row r="57" spans="1:1" ht="12.95" customHeight="1"/>
    <row r="58" spans="1:1" ht="12.95" customHeight="1"/>
    <row r="59" spans="1:1" ht="12.95" customHeight="1"/>
    <row r="60" spans="1:1" ht="12.95" customHeight="1"/>
    <row r="61" spans="1:1" ht="12.95" customHeight="1"/>
    <row r="62" spans="1:1" ht="12.95" customHeight="1" thickBot="1"/>
    <row r="63" spans="1:1" s="13" customFormat="1" ht="12.95" customHeight="1" thickBot="1">
      <c r="A63" s="12" t="str">
        <f>Supporting_Calculations!A16</f>
        <v>Engine/Motor</v>
      </c>
    </row>
    <row r="64" spans="1:1" s="36" customFormat="1" ht="12.95" customHeight="1"/>
    <row r="65" s="36" customFormat="1" ht="12.95" customHeight="1"/>
    <row r="66" s="36" customFormat="1" ht="12.95" customHeight="1"/>
    <row r="67" s="36" customFormat="1" ht="12.95" customHeight="1"/>
    <row r="68" s="36" customFormat="1" ht="12.95" customHeight="1"/>
    <row r="69" s="36" customFormat="1" ht="12.95" customHeight="1"/>
    <row r="70" s="36" customFormat="1" ht="12.95" customHeight="1"/>
    <row r="71" s="36" customFormat="1" ht="12.95" customHeight="1"/>
    <row r="72" s="36" customFormat="1" ht="12.95" customHeight="1"/>
    <row r="73" s="36" customFormat="1" ht="12.95" customHeight="1"/>
    <row r="74" s="36" customFormat="1" ht="12.95" customHeight="1"/>
    <row r="75" s="36" customFormat="1" ht="12.95" customHeight="1"/>
    <row r="76" s="36" customFormat="1" ht="12.95" customHeight="1"/>
    <row r="77" s="36" customFormat="1" ht="12.95" customHeight="1"/>
    <row r="78" s="36" customFormat="1" ht="12.95" customHeight="1"/>
    <row r="79" s="36" customFormat="1" ht="12.95" customHeight="1"/>
    <row r="80" s="36" customFormat="1" ht="12.95" customHeight="1"/>
    <row r="81" s="36" customFormat="1" ht="12.95" customHeight="1"/>
    <row r="82" s="36" customFormat="1" ht="12.95" customHeight="1"/>
    <row r="83" s="36" customFormat="1" ht="12.95" customHeight="1"/>
    <row r="84" s="36" customFormat="1" ht="12.95" customHeight="1"/>
    <row r="85" s="36" customFormat="1" ht="12.95" customHeight="1"/>
    <row r="86" s="36" customFormat="1" ht="12.95" customHeight="1"/>
    <row r="87" s="36" customFormat="1" ht="12.95" customHeight="1"/>
    <row r="88" s="36" customFormat="1" ht="12.95" customHeight="1"/>
    <row r="89" s="36" customFormat="1" ht="12.95" customHeight="1"/>
    <row r="90" s="36" customFormat="1" ht="12.95" customHeight="1"/>
    <row r="91" ht="12.95" customHeight="1"/>
    <row r="92" ht="12.95" customHeight="1"/>
    <row r="93" ht="12.95" customHeight="1"/>
    <row r="94" ht="12.95" customHeight="1"/>
    <row r="95" ht="12.95" customHeight="1"/>
    <row r="96" ht="12.95" customHeight="1"/>
    <row r="97" ht="12.95" customHeight="1"/>
    <row r="98" ht="12.95" customHeight="1"/>
    <row r="99" ht="12.95" customHeight="1"/>
    <row r="100" ht="12.95" customHeight="1"/>
    <row r="101" ht="12.95" customHeight="1"/>
    <row r="102" ht="12.95" customHeight="1"/>
    <row r="103" ht="12.95" customHeight="1"/>
    <row r="104" ht="12.95" customHeight="1"/>
    <row r="105" ht="12.95" customHeight="1"/>
    <row r="106" ht="12.95" customHeight="1"/>
    <row r="107" ht="12.95" customHeight="1"/>
    <row r="108" ht="12.95" customHeight="1"/>
    <row r="109" ht="12.95" customHeight="1"/>
    <row r="110" ht="12.95" customHeight="1"/>
    <row r="111" ht="12.95" customHeight="1"/>
    <row r="112" ht="12.95" customHeight="1" thickBot="1"/>
    <row r="113" spans="1:1" s="13" customFormat="1" ht="12.95" customHeight="1" thickBot="1">
      <c r="A113" s="12" t="str">
        <f>Supporting_Calculations!A26</f>
        <v>Air Management/Intake System</v>
      </c>
    </row>
    <row r="114" spans="1:1" ht="12.95" customHeight="1"/>
    <row r="115" spans="1:1" ht="12.95" customHeight="1"/>
    <row r="116" spans="1:1" ht="12.95" customHeight="1"/>
    <row r="117" spans="1:1" ht="12.95" customHeight="1"/>
    <row r="118" spans="1:1" ht="12.95" customHeight="1"/>
    <row r="119" spans="1:1" ht="12.95" customHeight="1"/>
    <row r="120" spans="1:1" ht="12.95" customHeight="1"/>
    <row r="121" spans="1:1" ht="12.95" customHeight="1"/>
    <row r="122" spans="1:1" ht="12.95" customHeight="1"/>
    <row r="123" spans="1:1" ht="12.95" customHeight="1"/>
    <row r="124" spans="1:1" ht="12.95" customHeight="1"/>
    <row r="125" spans="1:1" ht="12.95" customHeight="1"/>
    <row r="126" spans="1:1" ht="12.95" customHeight="1"/>
    <row r="127" spans="1:1" ht="12.95" customHeight="1"/>
    <row r="128" spans="1:1" ht="12.95" customHeight="1"/>
    <row r="129" spans="1:1" ht="12.95" customHeight="1"/>
    <row r="130" spans="1:1" ht="12.95" customHeight="1"/>
    <row r="131" spans="1:1" ht="12.95" customHeight="1"/>
    <row r="132" spans="1:1" ht="12.95" customHeight="1"/>
    <row r="133" spans="1:1" ht="12.95" customHeight="1"/>
    <row r="134" spans="1:1" ht="12.95" customHeight="1"/>
    <row r="135" spans="1:1" ht="12.95" customHeight="1"/>
    <row r="136" spans="1:1" ht="12.95" customHeight="1"/>
    <row r="137" spans="1:1" ht="12.95" customHeight="1"/>
    <row r="138" spans="1:1" ht="12.95" customHeight="1"/>
    <row r="139" spans="1:1" ht="12.95" customHeight="1"/>
    <row r="140" spans="1:1" ht="12.95" customHeight="1" thickBot="1"/>
    <row r="141" spans="1:1" s="13" customFormat="1" ht="12.95" customHeight="1" thickBot="1">
      <c r="A141" s="12" t="str">
        <f>Supporting_Calculations!A37</f>
        <v>Fuel Management</v>
      </c>
    </row>
    <row r="142" spans="1:1" ht="12.95" customHeight="1" thickBot="1"/>
    <row r="143" spans="1:1" s="13" customFormat="1" ht="12.95" customHeight="1" thickBot="1">
      <c r="A143" s="12" t="str">
        <f>Supporting_Calculations!A47</f>
        <v>Exhaust System</v>
      </c>
    </row>
    <row r="144" spans="1:1" ht="12.95" customHeight="1"/>
    <row r="145" spans="6:9" ht="12.95" customHeight="1"/>
    <row r="146" spans="6:9" ht="12.95" customHeight="1"/>
    <row r="147" spans="6:9" ht="12.95" customHeight="1" thickBot="1">
      <c r="F147" s="14" t="s">
        <v>132</v>
      </c>
      <c r="G147" s="14" t="s">
        <v>133</v>
      </c>
      <c r="H147" s="37">
        <v>270</v>
      </c>
      <c r="I147" s="38"/>
    </row>
    <row r="148" spans="6:9" ht="12.95" customHeight="1" thickTop="1" thickBot="1">
      <c r="H148" s="40">
        <f>1.38299*H147</f>
        <v>373.40729999999996</v>
      </c>
      <c r="I148" s="39"/>
    </row>
    <row r="149" spans="6:9" ht="12.95" customHeight="1" thickTop="1"/>
    <row r="150" spans="6:9" ht="12.95" customHeight="1"/>
    <row r="151" spans="6:9" ht="12.95" customHeight="1">
      <c r="I151" s="48">
        <v>43142</v>
      </c>
    </row>
    <row r="152" spans="6:9" ht="12.95" customHeight="1"/>
    <row r="153" spans="6:9" ht="12.95" customHeight="1"/>
    <row r="154" spans="6:9" ht="12.95" customHeight="1"/>
    <row r="155" spans="6:9" ht="12.95" customHeight="1"/>
    <row r="156" spans="6:9" ht="12.95" customHeight="1"/>
    <row r="157" spans="6:9" ht="12.95" customHeight="1"/>
    <row r="158" spans="6:9" ht="12.95" customHeight="1"/>
    <row r="159" spans="6:9" ht="12.95" customHeight="1"/>
    <row r="160" spans="6:9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 thickBot="1"/>
    <row r="209" spans="1:1" s="13" customFormat="1" ht="12.95" customHeight="1" thickBot="1">
      <c r="A209" s="12" t="str">
        <f>Supporting_Calculations!A58</f>
        <v>Front Suspension</v>
      </c>
    </row>
    <row r="210" spans="1:1" ht="12.95" customHeight="1"/>
    <row r="211" spans="1:1" ht="12.95" customHeight="1"/>
    <row r="212" spans="1:1" ht="12.95" customHeight="1"/>
    <row r="213" spans="1:1" ht="12.95" customHeight="1"/>
    <row r="214" spans="1:1" ht="12.95" customHeight="1"/>
    <row r="215" spans="1:1" ht="12.95" customHeight="1"/>
    <row r="216" spans="1:1" ht="12.95" customHeight="1"/>
    <row r="217" spans="1:1" ht="12.95" customHeight="1"/>
    <row r="218" spans="1:1" ht="12.95" customHeight="1"/>
    <row r="219" spans="1:1" ht="12.95" customHeight="1"/>
    <row r="220" spans="1:1" ht="12.95" customHeight="1"/>
    <row r="221" spans="1:1" ht="12.95" customHeight="1"/>
    <row r="222" spans="1:1" ht="12.95" customHeight="1"/>
    <row r="223" spans="1:1" ht="12.95" customHeight="1"/>
    <row r="224" spans="1:1" ht="12.95" customHeight="1"/>
    <row r="225" spans="1:23" ht="12.95" customHeight="1" thickBot="1"/>
    <row r="226" spans="1:23" s="13" customFormat="1" ht="12.95" customHeight="1" thickBot="1">
      <c r="A226" s="12" t="str">
        <f>Supporting_Calculations!A66</f>
        <v>Rear Suspension</v>
      </c>
    </row>
    <row r="227" spans="1:23" ht="14.25" customHeight="1">
      <c r="U227">
        <f>109.98+69.99+15.99</f>
        <v>195.96</v>
      </c>
    </row>
    <row r="228" spans="1:23" ht="14.25" customHeight="1">
      <c r="V228">
        <v>1</v>
      </c>
      <c r="W228">
        <v>620</v>
      </c>
    </row>
    <row r="229" spans="1:23" ht="14.25" customHeight="1">
      <c r="V229">
        <v>2</v>
      </c>
      <c r="W229">
        <v>600</v>
      </c>
    </row>
    <row r="230" spans="1:23" ht="14.25" customHeight="1">
      <c r="V230">
        <v>1</v>
      </c>
      <c r="W230">
        <v>69.989999999999995</v>
      </c>
    </row>
    <row r="231" spans="1:23" ht="14.25" customHeight="1"/>
    <row r="232" spans="1:23" ht="14.25" customHeight="1"/>
    <row r="233" spans="1:23" ht="14.25" customHeight="1"/>
    <row r="234" spans="1:23" ht="14.25" customHeight="1"/>
    <row r="235" spans="1:23" ht="14.25" customHeight="1"/>
    <row r="236" spans="1:23" ht="14.25" customHeight="1"/>
    <row r="237" spans="1:23" ht="14.25" customHeight="1"/>
    <row r="238" spans="1:23" ht="14.25" customHeight="1"/>
    <row r="239" spans="1:23" ht="14.25" customHeight="1"/>
    <row r="240" spans="1:23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 thickBot="1"/>
    <row r="273" spans="1:1" s="13" customFormat="1" ht="12.95" customHeight="1" thickBot="1">
      <c r="A273" s="12" t="str">
        <f>Supporting_Calculations!A74</f>
        <v>Drivetrain</v>
      </c>
    </row>
    <row r="274" spans="1:1" ht="12.95" customHeight="1"/>
    <row r="275" spans="1:1" ht="12.95" customHeight="1"/>
    <row r="276" spans="1:1" ht="12.95" customHeight="1"/>
    <row r="277" spans="1:1" ht="12.95" customHeight="1"/>
    <row r="278" spans="1:1" ht="12.95" customHeight="1"/>
    <row r="279" spans="1:1" ht="12.95" customHeight="1"/>
    <row r="280" spans="1:1" ht="12.95" customHeight="1"/>
    <row r="281" spans="1:1" ht="12.95" customHeight="1"/>
    <row r="282" spans="1:1" ht="12.95" customHeight="1"/>
    <row r="283" spans="1:1" ht="12.95" customHeight="1"/>
    <row r="284" spans="1:1" ht="12.95" customHeight="1"/>
    <row r="285" spans="1:1" ht="12.95" customHeight="1"/>
    <row r="286" spans="1:1" ht="12.95" customHeight="1"/>
    <row r="287" spans="1:1" ht="12.95" customHeight="1"/>
    <row r="288" spans="1:1" ht="12.95" customHeight="1"/>
    <row r="289" ht="12.95" customHeight="1"/>
    <row r="290" ht="12.95" customHeight="1"/>
    <row r="291" ht="12.95" customHeight="1"/>
    <row r="292" ht="12.95" customHeight="1"/>
    <row r="293" ht="12.95" customHeight="1"/>
    <row r="294" ht="12.95" customHeight="1"/>
    <row r="295" ht="12.95" customHeight="1"/>
    <row r="296" ht="12.95" customHeight="1"/>
    <row r="297" ht="12.95" customHeight="1"/>
    <row r="298" ht="12.95" customHeight="1"/>
    <row r="299" ht="12.95" customHeight="1"/>
    <row r="300" ht="12.95" customHeight="1"/>
    <row r="301" ht="12.95" customHeight="1"/>
    <row r="302" ht="12.95" customHeight="1"/>
    <row r="303" ht="12.95" customHeight="1"/>
    <row r="304" ht="12.95" customHeight="1"/>
    <row r="305" ht="12.95" customHeight="1"/>
    <row r="306" ht="12.95" customHeight="1"/>
    <row r="307" ht="12.95" customHeight="1"/>
    <row r="308" ht="12.95" customHeight="1"/>
    <row r="309" ht="12.95" customHeight="1"/>
    <row r="310" ht="12.95" customHeight="1"/>
    <row r="311" ht="12.95" customHeight="1"/>
    <row r="312" ht="12.95" customHeight="1"/>
    <row r="313" ht="12.95" customHeight="1"/>
    <row r="314" ht="12.95" customHeight="1"/>
    <row r="315" ht="12.95" customHeight="1"/>
    <row r="316" ht="12.95" customHeight="1"/>
    <row r="317" ht="12.95" customHeight="1"/>
    <row r="318" ht="12.95" customHeight="1"/>
    <row r="319" ht="12.95" customHeight="1"/>
    <row r="320" ht="12.95" customHeight="1"/>
    <row r="321" ht="12.95" customHeight="1"/>
    <row r="322" ht="12.95" customHeight="1"/>
    <row r="323" ht="12.95" customHeight="1"/>
    <row r="324" ht="12.95" customHeight="1"/>
    <row r="325" ht="12.95" customHeight="1"/>
    <row r="326" ht="12.95" customHeight="1"/>
    <row r="327" ht="12.95" customHeight="1"/>
    <row r="328" ht="12.95" customHeight="1"/>
    <row r="329" ht="12.95" customHeight="1"/>
    <row r="330" ht="12.95" customHeight="1"/>
    <row r="331" ht="12.95" customHeight="1"/>
    <row r="332" ht="12.95" customHeight="1"/>
    <row r="333" ht="12.95" customHeight="1"/>
    <row r="334" ht="12.95" customHeight="1"/>
    <row r="335" ht="12.95" customHeight="1"/>
    <row r="336" ht="12.95" customHeight="1"/>
    <row r="337" spans="1:1" ht="12.95" customHeight="1"/>
    <row r="338" spans="1:1" ht="12.95" customHeight="1"/>
    <row r="339" spans="1:1" ht="12.95" customHeight="1"/>
    <row r="340" spans="1:1" ht="12.95" customHeight="1"/>
    <row r="341" spans="1:1" ht="12.95" customHeight="1" thickBot="1"/>
    <row r="342" spans="1:1" s="13" customFormat="1" ht="12.95" customHeight="1" thickBot="1">
      <c r="A342" s="12" t="str">
        <f>Supporting_Calculations!A87</f>
        <v>Cooling System</v>
      </c>
    </row>
    <row r="343" spans="1:1" ht="12.95" customHeight="1" thickBot="1"/>
    <row r="344" spans="1:1" s="13" customFormat="1" ht="12.95" customHeight="1" thickBot="1">
      <c r="A344" s="12" t="str">
        <f>Supporting_Calculations!A95</f>
        <v>Noise/Vibration/Harshness</v>
      </c>
    </row>
    <row r="345" spans="1:1" ht="12.75" customHeight="1"/>
    <row r="346" spans="1:1" ht="12.75" customHeight="1"/>
    <row r="347" spans="1:1" ht="12.75" customHeight="1"/>
    <row r="348" spans="1:1" ht="12.75" customHeight="1"/>
    <row r="349" spans="1:1" ht="12.75" customHeight="1"/>
    <row r="350" spans="1:1" ht="12.75" customHeight="1"/>
    <row r="351" spans="1:1" ht="12.75" customHeight="1"/>
    <row r="352" spans="1:1" ht="12.75" customHeight="1"/>
    <row r="353" spans="1:1" ht="12.75" customHeight="1"/>
    <row r="354" spans="1:1" ht="12.75" customHeight="1"/>
    <row r="355" spans="1:1" ht="12.75" customHeight="1"/>
    <row r="356" spans="1:1" ht="12.75" customHeight="1"/>
    <row r="357" spans="1:1" ht="12.75" customHeight="1"/>
    <row r="358" spans="1:1" ht="12.75" customHeight="1"/>
    <row r="359" spans="1:1" ht="12.75" customHeight="1"/>
    <row r="360" spans="1:1" ht="12.75" customHeight="1"/>
    <row r="361" spans="1:1" ht="12.75" customHeight="1"/>
    <row r="362" spans="1:1" ht="12.75" customHeight="1"/>
    <row r="363" spans="1:1" ht="12.75" customHeight="1"/>
    <row r="364" spans="1:1" ht="12.75" customHeight="1"/>
    <row r="365" spans="1:1" ht="12.75" customHeight="1" thickBot="1"/>
    <row r="366" spans="1:1" s="13" customFormat="1" ht="12.95" customHeight="1" thickBot="1">
      <c r="A366" s="12" t="str">
        <f>Supporting_Calculations!A101</f>
        <v>Chassis</v>
      </c>
    </row>
    <row r="367" spans="1:1" s="36" customFormat="1" ht="12.95" customHeight="1"/>
    <row r="368" spans="1:1" s="36" customFormat="1" ht="12.95" customHeight="1"/>
    <row r="369" s="36" customFormat="1" ht="12.95" customHeight="1"/>
    <row r="370" s="36" customFormat="1" ht="12.95" customHeight="1"/>
    <row r="371" s="36" customFormat="1" ht="12.95" customHeight="1"/>
    <row r="372" s="36" customFormat="1" ht="12.95" customHeight="1"/>
    <row r="373" s="36" customFormat="1" ht="12.95" customHeight="1"/>
    <row r="374" s="36" customFormat="1" ht="12.95" customHeight="1"/>
    <row r="375" s="36" customFormat="1" ht="12.95" customHeight="1"/>
    <row r="376" s="36" customFormat="1" ht="12.95" customHeight="1"/>
    <row r="377" s="36" customFormat="1" ht="12.95" customHeight="1"/>
    <row r="378" s="36" customFormat="1" ht="12.95" customHeight="1"/>
    <row r="379" s="36" customFormat="1" ht="12.95" customHeight="1"/>
    <row r="380" s="36" customFormat="1" ht="12.95" customHeight="1"/>
    <row r="381" s="36" customFormat="1" ht="12.95" customHeight="1"/>
    <row r="382" s="36" customFormat="1" ht="12.95" customHeight="1"/>
    <row r="383" s="36" customFormat="1" ht="12.95" customHeight="1"/>
    <row r="384" s="36" customFormat="1" ht="12.95" customHeight="1"/>
    <row r="385" s="36" customFormat="1" ht="12.95" customHeight="1"/>
    <row r="386" s="36" customFormat="1" ht="12.95" customHeight="1"/>
    <row r="387" s="36" customFormat="1" ht="12.95" customHeight="1"/>
    <row r="388" s="36" customFormat="1" ht="12.95" customHeight="1"/>
    <row r="389" s="36" customFormat="1" ht="12.95" customHeight="1"/>
    <row r="390" s="36" customFormat="1" ht="12.95" customHeight="1"/>
    <row r="391" s="36" customFormat="1" ht="12.95" customHeight="1"/>
    <row r="392" s="36" customFormat="1" ht="12.95" customHeight="1"/>
    <row r="393" s="36" customFormat="1" ht="12.95" customHeight="1"/>
    <row r="394" s="36" customFormat="1" ht="12.95" customHeight="1"/>
    <row r="395" s="36" customFormat="1" ht="12.95" customHeight="1"/>
    <row r="396" s="36" customFormat="1" ht="12.95" customHeight="1"/>
    <row r="397" s="36" customFormat="1" ht="12.95" customHeight="1"/>
    <row r="398" s="36" customFormat="1" ht="12.95" customHeight="1"/>
    <row r="399" s="36" customFormat="1" ht="12.95" customHeight="1"/>
    <row r="400" s="36" customFormat="1" ht="12.95" customHeight="1"/>
    <row r="401" spans="1:1" s="36" customFormat="1" ht="12.95" customHeight="1"/>
    <row r="402" spans="1:1" s="36" customFormat="1" ht="12.95" customHeight="1"/>
    <row r="403" spans="1:1" s="36" customFormat="1" ht="12.95" customHeight="1"/>
    <row r="404" spans="1:1" s="36" customFormat="1" ht="12.95" customHeight="1" thickBot="1"/>
    <row r="405" spans="1:1" s="13" customFormat="1" ht="12.95" customHeight="1" thickBot="1">
      <c r="A405" s="12" t="str">
        <f>Supporting_Calculations!A117</f>
        <v>Electrical</v>
      </c>
    </row>
    <row r="406" spans="1:1" ht="12.95" customHeight="1"/>
    <row r="407" spans="1:1" ht="12.95" customHeight="1"/>
    <row r="408" spans="1:1" ht="12.95" customHeight="1"/>
    <row r="409" spans="1:1" ht="12.95" customHeight="1"/>
    <row r="410" spans="1:1" ht="12.95" customHeight="1"/>
    <row r="411" spans="1:1" ht="12.95" customHeight="1"/>
    <row r="412" spans="1:1" ht="12.95" customHeight="1"/>
    <row r="413" spans="1:1" ht="12.95" customHeight="1"/>
    <row r="414" spans="1:1" ht="12.95" customHeight="1"/>
    <row r="415" spans="1:1" ht="12.95" customHeight="1"/>
    <row r="416" spans="1:1" ht="12.95" customHeight="1"/>
    <row r="417" ht="12.95" customHeight="1"/>
    <row r="418" ht="12.95" customHeight="1"/>
    <row r="419" ht="12.95" customHeight="1"/>
    <row r="420" ht="12.95" customHeight="1"/>
    <row r="421" ht="12.95" customHeight="1"/>
    <row r="422" ht="12.95" customHeight="1"/>
    <row r="423" ht="12.95" customHeight="1"/>
    <row r="424" ht="12.95" customHeight="1"/>
    <row r="425" ht="12.95" customHeight="1"/>
    <row r="426" ht="12.95" customHeight="1"/>
    <row r="427" ht="12.95" customHeight="1"/>
    <row r="428" ht="12.95" customHeight="1"/>
    <row r="429" ht="12.95" customHeight="1"/>
    <row r="430" ht="12.95" customHeight="1"/>
    <row r="431" ht="12.95" customHeight="1"/>
    <row r="432" ht="12.95" customHeight="1"/>
    <row r="433" ht="12.95" customHeight="1"/>
    <row r="434" ht="12.95" customHeight="1"/>
    <row r="435" ht="12.95" customHeight="1"/>
    <row r="436" ht="12.95" customHeight="1"/>
    <row r="437" ht="12.95" customHeight="1"/>
    <row r="438" ht="12.95" customHeight="1"/>
    <row r="439" ht="12.95" customHeight="1"/>
    <row r="440" ht="12.95" customHeight="1"/>
    <row r="441" ht="12.95" customHeight="1"/>
    <row r="442" ht="12.95" customHeight="1"/>
    <row r="443" ht="12.95" customHeight="1"/>
    <row r="444" ht="12.95" customHeight="1"/>
    <row r="445" ht="12.95" customHeight="1"/>
    <row r="446" ht="12.95" customHeight="1"/>
    <row r="447" ht="12.95" customHeight="1"/>
    <row r="448" ht="12.95" customHeight="1"/>
    <row r="449" ht="12.95" customHeight="1"/>
    <row r="450" ht="12.95" customHeight="1"/>
    <row r="451" ht="12.95" customHeight="1"/>
    <row r="452" ht="12.95" customHeight="1"/>
    <row r="453" ht="12.95" customHeight="1"/>
    <row r="454" ht="12.95" customHeight="1"/>
    <row r="455" ht="12.95" customHeight="1"/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Robert Baratono</cp:lastModifiedBy>
  <cp:lastPrinted>2008-01-25T00:54:40Z</cp:lastPrinted>
  <dcterms:created xsi:type="dcterms:W3CDTF">2007-09-19T17:02:49Z</dcterms:created>
  <dcterms:modified xsi:type="dcterms:W3CDTF">2018-03-12T19:32:42Z</dcterms:modified>
</cp:coreProperties>
</file>