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ier-Étienne\Downloads\"/>
    </mc:Choice>
  </mc:AlternateContent>
  <xr:revisionPtr revIDLastSave="0" documentId="13_ncr:1_{5BC56C6E-1BEA-4FD3-B322-9470D3C7DFAF}" xr6:coauthVersionLast="36" xr6:coauthVersionMax="36" xr10:uidLastSave="{00000000-0000-0000-0000-000000000000}"/>
  <bookViews>
    <workbookView xWindow="0" yWindow="0" windowWidth="23040" windowHeight="8778" xr2:uid="{00000000-000D-0000-FFFF-FFFF00000000}"/>
  </bookViews>
  <sheets>
    <sheet name="MSRP_spreadsheet" sheetId="1" r:id="rId1"/>
    <sheet name="Supporting_Calculations" sheetId="5" r:id="rId2"/>
    <sheet name="Reciepts - Documentation" sheetId="3" r:id="rId3"/>
  </sheets>
  <definedNames>
    <definedName name="_xlnm.Print_Titles" localSheetId="0">MSRP_spreadsheet!$1:$1</definedName>
    <definedName name="_xlnm.Print_Titles" localSheetId="1">Supporting_Calculations!$1:$1</definedName>
    <definedName name="_xlnm.Print_Area" localSheetId="2">'Reciepts - Documentation'!$A$1:$AC$424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63" i="5" l="1"/>
  <c r="G79" i="5"/>
  <c r="G116" i="5"/>
  <c r="F113" i="5"/>
  <c r="G113" i="5" s="1"/>
  <c r="G95" i="5"/>
  <c r="G84" i="5"/>
  <c r="G80" i="5"/>
  <c r="G78" i="5"/>
  <c r="G73" i="5"/>
  <c r="G65" i="5"/>
  <c r="F61" i="5"/>
  <c r="G61" i="5" s="1"/>
  <c r="G50" i="5"/>
  <c r="G49" i="5"/>
  <c r="B44" i="5"/>
  <c r="G27" i="5"/>
  <c r="G25" i="5"/>
  <c r="E23" i="5"/>
  <c r="C23" i="5"/>
  <c r="D14" i="5"/>
  <c r="G14" i="5" s="1"/>
  <c r="G5" i="5"/>
  <c r="G49" i="1"/>
  <c r="G50" i="1"/>
  <c r="G27" i="1"/>
  <c r="F73" i="1"/>
  <c r="G95" i="1"/>
  <c r="D14" i="1"/>
  <c r="D134" i="1" s="1"/>
  <c r="D134" i="5" s="1"/>
  <c r="C65" i="1"/>
  <c r="F116" i="1"/>
  <c r="G116" i="1" s="1"/>
  <c r="G25" i="1"/>
  <c r="G14" i="1" l="1"/>
  <c r="G23" i="5"/>
  <c r="G3" i="1"/>
  <c r="E23" i="1" l="1"/>
  <c r="F23" i="1" s="1"/>
  <c r="C23" i="1"/>
  <c r="F84" i="1"/>
  <c r="G84" i="1" s="1"/>
  <c r="C80" i="1"/>
  <c r="F80" i="1" s="1"/>
  <c r="G80" i="1" s="1"/>
  <c r="C79" i="1"/>
  <c r="F79" i="1" s="1"/>
  <c r="G79" i="1" s="1"/>
  <c r="C78" i="1"/>
  <c r="F78" i="1"/>
  <c r="G78" i="1" s="1"/>
  <c r="F113" i="1"/>
  <c r="G113" i="1"/>
  <c r="F61" i="1"/>
  <c r="G61" i="1" s="1"/>
  <c r="E65" i="1"/>
  <c r="F65" i="1" s="1"/>
  <c r="U227" i="3"/>
  <c r="C73" i="1"/>
  <c r="G73" i="1" s="1"/>
  <c r="E80" i="1"/>
  <c r="E79" i="1"/>
  <c r="E78" i="1"/>
  <c r="B44" i="1"/>
  <c r="E63" i="1"/>
  <c r="G63" i="1" s="1"/>
  <c r="H148" i="3"/>
  <c r="E9" i="1"/>
  <c r="E134" i="1" s="1"/>
  <c r="E134" i="5" s="1"/>
  <c r="G23" i="1"/>
  <c r="C9" i="1"/>
  <c r="C134" i="1" s="1"/>
  <c r="C134" i="5" s="1"/>
  <c r="A1" i="3"/>
  <c r="G5" i="1"/>
  <c r="A17" i="3"/>
  <c r="A63" i="3"/>
  <c r="A113" i="3"/>
  <c r="A141" i="3"/>
  <c r="A143" i="3"/>
  <c r="A209" i="3"/>
  <c r="A226" i="3"/>
  <c r="A273" i="3"/>
  <c r="A342" i="3"/>
  <c r="A344" i="3"/>
  <c r="A366" i="3"/>
  <c r="A405" i="3"/>
  <c r="G134" i="1" l="1"/>
  <c r="G134" i="5" s="1"/>
  <c r="C136" i="5" s="1"/>
  <c r="F134" i="1"/>
  <c r="F134" i="5" s="1"/>
  <c r="G65" i="1"/>
  <c r="C136" i="1" s="1"/>
</calcChain>
</file>

<file path=xl/sharedStrings.xml><?xml version="1.0" encoding="utf-8"?>
<sst xmlns="http://schemas.openxmlformats.org/spreadsheetml/2006/main" count="562" uniqueCount="185">
  <si>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</si>
  <si>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</si>
  <si>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</si>
  <si>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</si>
  <si>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</si>
  <si>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</si>
  <si>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</si>
  <si>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</si>
  <si>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</si>
  <si>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</si>
  <si>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</si>
  <si>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</si>
  <si>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</si>
  <si>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</si>
  <si>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</si>
  <si>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</si>
  <si>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</si>
  <si>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</si>
  <si>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</si>
  <si>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</si>
  <si>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</si>
  <si>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</si>
  <si>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</si>
  <si>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</si>
  <si>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</si>
  <si>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</si>
  <si>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</si>
  <si>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</si>
  <si>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</si>
  <si>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</si>
  <si>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</si>
  <si>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</si>
  <si>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</si>
  <si>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</si>
  <si>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</si>
  <si>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</si>
  <si>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</si>
  <si>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</si>
  <si>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</si>
  <si>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</si>
  <si>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</si>
  <si>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</si>
  <si>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</si>
  <si>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</si>
  <si>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</si>
  <si>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</si>
  <si>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</si>
  <si>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</si>
  <si>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</si>
  <si>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</si>
  <si>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</si>
  <si>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</si>
  <si>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</si>
  <si>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</si>
  <si>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</si>
  <si>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</si>
  <si>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</si>
  <si>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</si>
  <si>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</si>
  <si>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</si>
  <si>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</si>
  <si>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</si>
  <si>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</si>
  <si>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</si>
  <si>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</si>
  <si>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</si>
  <si>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</si>
  <si>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</si>
  <si>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</si>
  <si>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</si>
  <si>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</si>
  <si>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</si>
  <si>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</si>
  <si>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</si>
  <si>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</si>
  <si>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</si>
  <si>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</si>
  <si>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</si>
  <si>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</si>
  <si>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</si>
  <si>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</si>
  <si>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</si>
  <si>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</si>
  <si>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</si>
  <si>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</si>
  <si>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</si>
  <si>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</si>
  <si>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</si>
  <si>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</si>
  <si>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</si>
  <si>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</si>
  <si>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</si>
  <si>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</si>
  <si>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</si>
  <si>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</si>
  <si>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</si>
  <si>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</si>
  <si>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</si>
  <si>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</si>
  <si>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</si>
  <si>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</si>
  <si>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</si>
  <si>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</si>
  <si>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</si>
  <si>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</si>
  <si>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</si>
  <si>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</si>
  <si>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</si>
  <si>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</si>
  <si>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</si>
  <si>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</si>
  <si>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</si>
  <si>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</si>
  <si>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</si>
  <si>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</si>
  <si>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</si>
  <si>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</si>
  <si>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</si>
  <si>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</si>
  <si>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</si>
  <si>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</si>
  <si>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</si>
  <si>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</si>
  <si>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</si>
  <si>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</si>
  <si>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2018 model year base sled (reflects engine choice)</t>
  </si>
  <si>
    <t>Stock</t>
  </si>
  <si>
    <t>n/a</t>
  </si>
  <si>
    <t>stock</t>
  </si>
  <si>
    <t>rpm+speedo</t>
  </si>
  <si>
    <t>OEM Kohler</t>
  </si>
  <si>
    <t>Taux de change</t>
  </si>
  <si>
    <t>for 5000</t>
  </si>
  <si>
    <t>=</t>
  </si>
  <si>
    <t>OEM Kohler &amp; Ski-Doo</t>
  </si>
  <si>
    <t>Kohler 12V control panel</t>
  </si>
  <si>
    <t>N/A</t>
  </si>
  <si>
    <t>Mecanic</t>
  </si>
  <si>
    <t>Research, not for production</t>
  </si>
  <si>
    <t>egg crate sheets</t>
  </si>
  <si>
    <t>Tunnel only, front radiator removal</t>
  </si>
  <si>
    <t>OEM SKIDOO HOSE</t>
  </si>
  <si>
    <t>Ice ripper XT</t>
  </si>
  <si>
    <t>Cvtech</t>
  </si>
  <si>
    <t xml:space="preserve">stock </t>
  </si>
  <si>
    <t>silent drive (stock on grand touring)</t>
  </si>
  <si>
    <t>Itek big wheel conversion</t>
  </si>
  <si>
    <t>step for ski</t>
  </si>
  <si>
    <t xml:space="preserve">Custom </t>
  </si>
  <si>
    <t xml:space="preserve">DPF Darkside </t>
  </si>
  <si>
    <t>catalyst</t>
  </si>
  <si>
    <t>Borg Warner KP-35</t>
  </si>
  <si>
    <t>Custom piping</t>
  </si>
  <si>
    <t>Engine mount</t>
  </si>
  <si>
    <t>Flywheel alternator (kholer)</t>
  </si>
  <si>
    <t>Really more simple than stock</t>
  </si>
  <si>
    <t>195,96*exchange rate</t>
  </si>
  <si>
    <t>200*exchange rate</t>
  </si>
  <si>
    <t xml:space="preserve">Ice ripper XT will be included in production version </t>
  </si>
  <si>
    <t>Silent drive will be include in production version</t>
  </si>
  <si>
    <t>Modified to fit this engine but for fabrication it will be similar to the oem</t>
  </si>
  <si>
    <t>Custom but similar to stock</t>
  </si>
  <si>
    <t>S module banded tubing to fit the engine but for fabrication, the frame will fit this for the same price or almost</t>
  </si>
  <si>
    <t>Antigravity lithium</t>
  </si>
  <si>
    <t>514,99*exchange rate</t>
  </si>
  <si>
    <t>(850,58*1,5)-850,58</t>
  </si>
  <si>
    <t>(259,99*1,5)-259,99</t>
  </si>
  <si>
    <t>(334.99*1,5)-334.99</t>
  </si>
  <si>
    <t>274,99*exchange rate</t>
  </si>
  <si>
    <t>129,99*exchange rate</t>
  </si>
  <si>
    <t>149,99*exchange rate</t>
  </si>
  <si>
    <t>180*exchange rate</t>
  </si>
  <si>
    <t>80*exchange rate</t>
  </si>
  <si>
    <t>65*exchange rate</t>
  </si>
  <si>
    <t>(74.99*exchange rate*1,5)-(74.99*exchange rate)</t>
  </si>
  <si>
    <t>(29.99*exchange rate*1,5)-C79</t>
  </si>
  <si>
    <t>(49.99*exchange rate*1,5)-C80</t>
  </si>
  <si>
    <t>40,09*exchange rate</t>
  </si>
  <si>
    <t>7649*0,6</t>
  </si>
  <si>
    <t>219*exchange rate</t>
  </si>
  <si>
    <t>(200*exchange rate*1,5)-(200*exchange rate)</t>
  </si>
  <si>
    <t>974,99*exchange rate</t>
  </si>
  <si>
    <t>(839,99*1,5)-839,99</t>
  </si>
  <si>
    <t>,</t>
  </si>
  <si>
    <t>2019 model year base sled (reflects engine choice)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</si>
</sst>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* #,##0.00_)\ &quot;$&quot;_ ;_ * \(#,##0.00\)\ &quot;$&quot;_ ;_ * &quot;-&quot;??_)\ &quot;$&quot;_ ;_ @_ "/>
    <numFmt numFmtId="164" formatCode="_(* #,##0.00_);_(* \(#,##0.00\);_(* &quot;-&quot;??_);_(@_)"/>
    <numFmt numFmtId="165" formatCode="_-[$£-809]* #,##0.00_-;\-[$£-809]* #,##0.00_-;_-[$£-809]* &quot;-&quot;??_-;_-@_-"/>
  </numFmts>
  <fonts count="1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10"/>
      <name val="Arial"/>
      <family val="2"/>
    </font>
    <font>
      <sz val="14"/>
      <color rgb="FF878787"/>
      <name val="Arial"/>
      <family val="2"/>
    </font>
    <font>
      <sz val="36"/>
      <color rgb="FF21212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71">
    <xf numFmtId="0" fontId="0" fillId="0" borderId="0" xfId="0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0" applyFill="1" applyBorder="1" applyAlignment="1">
      <alignment vertical="center"/>
    </xf>
    <xf numFmtId="0" fontId="2" fillId="3" borderId="1" xfId="0" applyFont="1" applyFill="1" applyBorder="1"/>
    <xf numFmtId="0" fontId="3" fillId="3" borderId="1" xfId="0" applyFont="1" applyFill="1" applyBorder="1" applyAlignment="1">
      <alignment horizontal="center" vertical="center" wrapText="1"/>
    </xf>
    <xf numFmtId="0" fontId="0" fillId="3" borderId="4" xfId="0" applyFill="1" applyBorder="1"/>
    <xf numFmtId="0" fontId="0" fillId="3" borderId="5" xfId="0" applyFill="1" applyBorder="1"/>
    <xf numFmtId="0" fontId="1" fillId="0" borderId="0" xfId="0" applyFont="1"/>
    <xf numFmtId="44" fontId="3" fillId="0" borderId="2" xfId="2" applyFont="1" applyFill="1" applyBorder="1" applyAlignment="1">
      <alignment horizontal="center" wrapText="1"/>
    </xf>
    <xf numFmtId="44" fontId="3" fillId="0" borderId="1" xfId="2" applyFont="1" applyBorder="1" applyAlignment="1">
      <alignment horizontal="center" vertical="center"/>
    </xf>
    <xf numFmtId="44" fontId="1" fillId="3" borderId="1" xfId="2" applyFont="1" applyFill="1" applyBorder="1" applyAlignment="1">
      <alignment horizontal="center" vertical="center"/>
    </xf>
    <xf numFmtId="44" fontId="3" fillId="3" borderId="1" xfId="2" applyFont="1" applyFill="1" applyBorder="1" applyAlignment="1">
      <alignment horizontal="center" vertical="center"/>
    </xf>
    <xf numFmtId="44" fontId="2" fillId="0" borderId="0" xfId="2" applyFont="1" applyAlignment="1">
      <alignment horizontal="center"/>
    </xf>
    <xf numFmtId="44" fontId="0" fillId="0" borderId="0" xfId="2" applyFont="1"/>
    <xf numFmtId="44" fontId="0" fillId="0" borderId="1" xfId="2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wrapText="1"/>
    </xf>
    <xf numFmtId="44" fontId="1" fillId="0" borderId="1" xfId="2" applyFont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44" fontId="3" fillId="4" borderId="1" xfId="2" applyFont="1" applyFill="1" applyBorder="1" applyAlignment="1">
      <alignment horizontal="center" vertical="center"/>
    </xf>
    <xf numFmtId="44" fontId="3" fillId="0" borderId="1" xfId="2" applyFont="1" applyFill="1" applyBorder="1" applyAlignment="1">
      <alignment horizontal="center" vertical="center"/>
    </xf>
    <xf numFmtId="0" fontId="0" fillId="0" borderId="0" xfId="0" applyFill="1" applyBorder="1"/>
    <xf numFmtId="165" fontId="1" fillId="0" borderId="0" xfId="0" applyNumberFormat="1" applyFont="1"/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44" fontId="10" fillId="0" borderId="19" xfId="2" applyFont="1" applyBorder="1"/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9" fillId="0" borderId="0" xfId="0" applyNumberFormat="1" applyFont="1"/>
    <xf numFmtId="0" fontId="0" fillId="0" borderId="0" xfId="0" applyFill="1"/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1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44" fontId="1" fillId="0" borderId="1" xfId="2" applyFont="1" applyFill="1" applyBorder="1" applyAlignment="1">
      <alignment horizontal="center" vertical="center"/>
    </xf>
    <xf numFmtId="0" fontId="1" fillId="0" borderId="0" xfId="0" applyFont="1" applyFill="1"/>
    <xf numFmtId="44" fontId="0" fillId="0" borderId="0" xfId="0" applyNumberFormat="1" applyFill="1"/>
    <xf numFmtId="44" fontId="1" fillId="0" borderId="7" xfId="2" applyFont="1" applyFill="1" applyBorder="1" applyAlignment="1">
      <alignment horizontal="center" vertical="center"/>
    </xf>
    <xf numFmtId="44" fontId="0" fillId="0" borderId="6" xfId="2" applyFont="1" applyBorder="1"/>
    <xf numFmtId="44" fontId="0" fillId="0" borderId="0" xfId="2" applyFont="1" applyFill="1" applyBorder="1"/>
    <xf numFmtId="44" fontId="2" fillId="5" borderId="8" xfId="2" applyFont="1" applyFill="1" applyBorder="1" applyAlignment="1">
      <alignment horizontal="center"/>
    </xf>
    <xf numFmtId="0" fontId="0" fillId="6" borderId="1" xfId="0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44" fontId="3" fillId="6" borderId="1" xfId="2" applyFont="1" applyFill="1" applyBorder="1" applyAlignment="1">
      <alignment horizontal="center" vertical="center"/>
    </xf>
    <xf numFmtId="44" fontId="1" fillId="6" borderId="1" xfId="2" applyFont="1" applyFill="1" applyBorder="1" applyAlignment="1">
      <alignment horizontal="center" vertical="center"/>
    </xf>
    <xf numFmtId="0" fontId="3" fillId="6" borderId="1" xfId="0" applyFont="1" applyFill="1" applyBorder="1" applyAlignment="1">
      <alignment vertical="center"/>
    </xf>
    <xf numFmtId="0" fontId="1" fillId="6" borderId="1" xfId="2" applyNumberFormat="1" applyFont="1" applyFill="1" applyBorder="1" applyAlignment="1">
      <alignment horizontal="center" vertical="center"/>
    </xf>
    <xf numFmtId="0" fontId="4" fillId="0" borderId="6" xfId="0" applyFont="1" applyBorder="1" applyAlignment="1"/>
    <xf numFmtId="0" fontId="0" fillId="0" borderId="0" xfId="0" applyAlignment="1"/>
    <xf numFmtId="0" fontId="0" fillId="0" borderId="9" xfId="0" applyBorder="1" applyAlignment="1"/>
    <xf numFmtId="0" fontId="4" fillId="0" borderId="10" xfId="0" applyFont="1" applyBorder="1" applyAlignment="1"/>
    <xf numFmtId="0" fontId="0" fillId="0" borderId="11" xfId="0" applyBorder="1" applyAlignment="1"/>
    <xf numFmtId="0" fontId="0" fillId="0" borderId="12" xfId="0" applyBorder="1" applyAlignment="1"/>
    <xf numFmtId="44" fontId="2" fillId="2" borderId="13" xfId="2" applyFont="1" applyFill="1" applyBorder="1" applyAlignment="1">
      <alignment horizontal="center"/>
    </xf>
    <xf numFmtId="44" fontId="2" fillId="2" borderId="14" xfId="2" applyFont="1" applyFill="1" applyBorder="1" applyAlignment="1">
      <alignment horizontal="center"/>
    </xf>
    <xf numFmtId="44" fontId="2" fillId="2" borderId="15" xfId="2" applyFont="1" applyFill="1" applyBorder="1" applyAlignment="1">
      <alignment horizontal="center"/>
    </xf>
    <xf numFmtId="0" fontId="4" fillId="0" borderId="16" xfId="0" applyFont="1" applyBorder="1" applyAlignment="1"/>
    <xf numFmtId="0" fontId="0" fillId="0" borderId="17" xfId="0" applyBorder="1" applyAlignment="1"/>
    <xf numFmtId="0" fontId="0" fillId="0" borderId="18" xfId="0" applyBorder="1" applyAlignment="1"/>
    <xf numFmtId="0" fontId="5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Milliers" xfId="1" builtinId="3"/>
    <cellStyle name="Monétaire" xfId="2" builtinId="4"/>
    <cellStyle name="Normal" xfId="0" builtinId="0"/>
  </cellStyles>
  <dxfs count="2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8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236972</xdr:colOff>
      <xdr:row>2</xdr:row>
      <xdr:rowOff>135890</xdr:rowOff>
    </xdr:from>
    <xdr:to>
      <xdr:col>11</xdr:col>
      <xdr:colOff>546618</xdr:colOff>
      <xdr:row>5</xdr:row>
      <xdr:rowOff>154940</xdr:rowOff>
    </xdr:to>
    <xdr:pic>
      <xdr:nvPicPr>
        <xdr:cNvPr id="1027" name="Image 2">
          <a:extLst>
            <a:ext uri="{FF2B5EF4-FFF2-40B4-BE49-F238E27FC236}">
              <a16:creationId xmlns:a16="http://schemas.microsoft.com/office/drawing/2014/main" id="{61284B0D-D0C9-42B3-A2A5-795F5861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49472" y="1082040"/>
          <a:ext cx="2913146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127000</xdr:colOff>
      <xdr:row>2</xdr:row>
      <xdr:rowOff>76200</xdr:rowOff>
    </xdr:from>
    <xdr:to>
      <xdr:col>11</xdr:col>
      <xdr:colOff>248648</xdr:colOff>
      <xdr:row>5</xdr:row>
      <xdr:rowOff>63286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33FD4D9-53A8-45AC-940C-4DDCD99A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28900" y="1022350"/>
          <a:ext cx="2725148" cy="4633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405</xdr:row>
      <xdr:rowOff>61912</xdr:rowOff>
    </xdr:from>
    <xdr:to>
      <xdr:col>10</xdr:col>
      <xdr:colOff>353149</xdr:colOff>
      <xdr:row>420</xdr:row>
      <xdr:rowOff>75049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54E8A3B-4305-41C6-A5CE-DF4498AA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079687"/>
          <a:ext cx="6249124" cy="2442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133351</xdr:rowOff>
    </xdr:from>
    <xdr:to>
      <xdr:col>19</xdr:col>
      <xdr:colOff>49333</xdr:colOff>
      <xdr:row>423</xdr:row>
      <xdr:rowOff>421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1C08D64-1108-4E34-8F81-A6848DEF3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580001"/>
          <a:ext cx="11603158" cy="352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20955</xdr:rowOff>
    </xdr:from>
    <xdr:to>
      <xdr:col>8</xdr:col>
      <xdr:colOff>542925</xdr:colOff>
      <xdr:row>15</xdr:row>
      <xdr:rowOff>142868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D17A477-8FB4-401A-AF4A-F9F0B1AE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2880"/>
          <a:ext cx="5114925" cy="2388863"/>
        </a:xfrm>
        <a:prstGeom prst="rect">
          <a:avLst/>
        </a:prstGeom>
      </xdr:spPr>
    </xdr:pic>
    <xdr:clientData/>
  </xdr:twoCellAnchor>
  <xdr:twoCellAnchor editAs="oneCell">
    <xdr:from>
      <xdr:col>10</xdr:col>
      <xdr:colOff>173567</xdr:colOff>
      <xdr:row>114</xdr:row>
      <xdr:rowOff>84969</xdr:rowOff>
    </xdr:from>
    <xdr:to>
      <xdr:col>21</xdr:col>
      <xdr:colOff>374499</xdr:colOff>
      <xdr:row>137</xdr:row>
      <xdr:rowOff>111761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11C7964-4D1A-4AAB-985A-B8A7AF7E1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87534" y="18906369"/>
          <a:ext cx="7139365" cy="3824092"/>
        </a:xfrm>
        <a:prstGeom prst="rect">
          <a:avLst/>
        </a:prstGeom>
      </xdr:spPr>
    </xdr:pic>
    <xdr:clientData/>
  </xdr:twoCellAnchor>
  <xdr:twoCellAnchor editAs="oneCell">
    <xdr:from>
      <xdr:col>5</xdr:col>
      <xdr:colOff>453390</xdr:colOff>
      <xdr:row>379</xdr:row>
      <xdr:rowOff>68580</xdr:rowOff>
    </xdr:from>
    <xdr:to>
      <xdr:col>12</xdr:col>
      <xdr:colOff>571500</xdr:colOff>
      <xdr:row>404</xdr:row>
      <xdr:rowOff>0</xdr:rowOff>
    </xdr:to>
    <xdr:pic>
      <xdr:nvPicPr>
        <xdr:cNvPr id="2177" name="Image 48">
          <a:extLst>
            <a:ext uri="{FF2B5EF4-FFF2-40B4-BE49-F238E27FC236}">
              <a16:creationId xmlns:a16="http://schemas.microsoft.com/office/drawing/2014/main" id="{1844611B-1B88-45CE-940F-B0646865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6640" y="62430660"/>
          <a:ext cx="4130040" cy="402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114858</xdr:colOff>
      <xdr:row>1</xdr:row>
      <xdr:rowOff>104391</xdr:rowOff>
    </xdr:from>
    <xdr:to>
      <xdr:col>8</xdr:col>
      <xdr:colOff>450506</xdr:colOff>
      <xdr:row>2</xdr:row>
      <xdr:rowOff>113916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DD3D915-3557-4FA4-A649-C76750BE9F0E}"/>
            </a:ext>
          </a:extLst>
        </xdr:cNvPr>
        <xdr:cNvSpPr/>
      </xdr:nvSpPr>
      <xdr:spPr>
        <a:xfrm>
          <a:off x="4010583" y="266316"/>
          <a:ext cx="1011923" cy="1714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0</xdr:col>
      <xdr:colOff>45671</xdr:colOff>
      <xdr:row>17</xdr:row>
      <xdr:rowOff>49530</xdr:rowOff>
    </xdr:from>
    <xdr:to>
      <xdr:col>9</xdr:col>
      <xdr:colOff>198168</xdr:colOff>
      <xdr:row>31</xdr:row>
      <xdr:rowOff>144780</xdr:rowOff>
    </xdr:to>
    <xdr:pic>
      <xdr:nvPicPr>
        <xdr:cNvPr id="2180" name="Image 3">
          <a:extLst>
            <a:ext uri="{FF2B5EF4-FFF2-40B4-BE49-F238E27FC236}">
              <a16:creationId xmlns:a16="http://schemas.microsoft.com/office/drawing/2014/main" id="{D62E60EB-A0A8-42BA-A6D7-9F4EC778C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671" y="2802255"/>
          <a:ext cx="5419822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210820</xdr:colOff>
      <xdr:row>20</xdr:row>
      <xdr:rowOff>95249</xdr:rowOff>
    </xdr:from>
    <xdr:to>
      <xdr:col>5</xdr:col>
      <xdr:colOff>245122</xdr:colOff>
      <xdr:row>21</xdr:row>
      <xdr:rowOff>84666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027F58A-218B-446D-BE8A-C9B83344D363}"/>
            </a:ext>
          </a:extLst>
        </xdr:cNvPr>
        <xdr:cNvSpPr/>
      </xdr:nvSpPr>
      <xdr:spPr>
        <a:xfrm>
          <a:off x="2658533" y="3270249"/>
          <a:ext cx="651934" cy="14816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0</xdr:col>
      <xdr:colOff>0</xdr:colOff>
      <xdr:row>32</xdr:row>
      <xdr:rowOff>38100</xdr:rowOff>
    </xdr:from>
    <xdr:to>
      <xdr:col>9</xdr:col>
      <xdr:colOff>361950</xdr:colOff>
      <xdr:row>44</xdr:row>
      <xdr:rowOff>57150</xdr:rowOff>
    </xdr:to>
    <xdr:pic>
      <xdr:nvPicPr>
        <xdr:cNvPr id="2182" name="Image 9">
          <a:extLst>
            <a:ext uri="{FF2B5EF4-FFF2-40B4-BE49-F238E27FC236}">
              <a16:creationId xmlns:a16="http://schemas.microsoft.com/office/drawing/2014/main" id="{537469E7-3AE1-4094-ADEE-E0912E13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80660"/>
          <a:ext cx="5631180" cy="1985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44</xdr:row>
      <xdr:rowOff>0</xdr:rowOff>
    </xdr:from>
    <xdr:to>
      <xdr:col>9</xdr:col>
      <xdr:colOff>403860</xdr:colOff>
      <xdr:row>61</xdr:row>
      <xdr:rowOff>106680</xdr:rowOff>
    </xdr:to>
    <xdr:pic>
      <xdr:nvPicPr>
        <xdr:cNvPr id="2183" name="Image 10">
          <a:extLst>
            <a:ext uri="{FF2B5EF4-FFF2-40B4-BE49-F238E27FC236}">
              <a16:creationId xmlns:a16="http://schemas.microsoft.com/office/drawing/2014/main" id="{09CEDB7B-E97C-4DA4-923E-57AB0E869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2" t="6750" r="27765" b="6357"/>
        <a:stretch>
          <a:fillRect/>
        </a:stretch>
      </xdr:blipFill>
      <xdr:spPr bwMode="auto">
        <a:xfrm>
          <a:off x="57150" y="7208520"/>
          <a:ext cx="5615940" cy="289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32</xdr:row>
      <xdr:rowOff>114300</xdr:rowOff>
    </xdr:from>
    <xdr:to>
      <xdr:col>16</xdr:col>
      <xdr:colOff>403860</xdr:colOff>
      <xdr:row>61</xdr:row>
      <xdr:rowOff>57150</xdr:rowOff>
    </xdr:to>
    <xdr:pic>
      <xdr:nvPicPr>
        <xdr:cNvPr id="2184" name="Image 11">
          <a:extLst>
            <a:ext uri="{FF2B5EF4-FFF2-40B4-BE49-F238E27FC236}">
              <a16:creationId xmlns:a16="http://schemas.microsoft.com/office/drawing/2014/main" id="{327553DE-555F-46B4-9891-BA584889A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9230" y="5356860"/>
          <a:ext cx="4804410" cy="469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30480</xdr:rowOff>
    </xdr:from>
    <xdr:to>
      <xdr:col>27</xdr:col>
      <xdr:colOff>323850</xdr:colOff>
      <xdr:row>87</xdr:row>
      <xdr:rowOff>87630</xdr:rowOff>
    </xdr:to>
    <xdr:pic>
      <xdr:nvPicPr>
        <xdr:cNvPr id="2185" name="Image 15">
          <a:extLst>
            <a:ext uri="{FF2B5EF4-FFF2-40B4-BE49-F238E27FC236}">
              <a16:creationId xmlns:a16="http://schemas.microsoft.com/office/drawing/2014/main" id="{5EF6A28A-8449-4AF3-AFB4-741E64EE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51770"/>
          <a:ext cx="16908780" cy="3989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11430</xdr:rowOff>
    </xdr:from>
    <xdr:to>
      <xdr:col>13</xdr:col>
      <xdr:colOff>499110</xdr:colOff>
      <xdr:row>111</xdr:row>
      <xdr:rowOff>76200</xdr:rowOff>
    </xdr:to>
    <xdr:pic>
      <xdr:nvPicPr>
        <xdr:cNvPr id="2186" name="Image 16">
          <a:extLst>
            <a:ext uri="{FF2B5EF4-FFF2-40B4-BE49-F238E27FC236}">
              <a16:creationId xmlns:a16="http://schemas.microsoft.com/office/drawing/2014/main" id="{14A61432-E092-4259-A516-1F6021D66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" t="4872" r="5000"/>
        <a:stretch>
          <a:fillRect/>
        </a:stretch>
      </xdr:blipFill>
      <xdr:spPr bwMode="auto">
        <a:xfrm>
          <a:off x="0" y="16230600"/>
          <a:ext cx="8282940" cy="2030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76200</xdr:rowOff>
    </xdr:from>
    <xdr:to>
      <xdr:col>13</xdr:col>
      <xdr:colOff>217170</xdr:colOff>
      <xdr:row>99</xdr:row>
      <xdr:rowOff>57150</xdr:rowOff>
    </xdr:to>
    <xdr:pic>
      <xdr:nvPicPr>
        <xdr:cNvPr id="2187" name="Image 17">
          <a:extLst>
            <a:ext uri="{FF2B5EF4-FFF2-40B4-BE49-F238E27FC236}">
              <a16:creationId xmlns:a16="http://schemas.microsoft.com/office/drawing/2014/main" id="{9B633173-8D3C-4588-A3BD-94A466AC0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41" t="21419" r="8569"/>
        <a:stretch>
          <a:fillRect/>
        </a:stretch>
      </xdr:blipFill>
      <xdr:spPr bwMode="auto">
        <a:xfrm>
          <a:off x="0" y="14329410"/>
          <a:ext cx="8001000" cy="1946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512657</xdr:colOff>
      <xdr:row>37</xdr:row>
      <xdr:rowOff>109643</xdr:rowOff>
    </xdr:from>
    <xdr:to>
      <xdr:col>7</xdr:col>
      <xdr:colOff>3594</xdr:colOff>
      <xdr:row>39</xdr:row>
      <xdr:rowOff>32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BBAF8DDB-E126-434B-B62C-074D0F973DF1}"/>
            </a:ext>
          </a:extLst>
        </xdr:cNvPr>
        <xdr:cNvSpPr/>
      </xdr:nvSpPr>
      <xdr:spPr>
        <a:xfrm>
          <a:off x="2338917" y="5979583"/>
          <a:ext cx="1502833" cy="21166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5</xdr:col>
      <xdr:colOff>204893</xdr:colOff>
      <xdr:row>46</xdr:row>
      <xdr:rowOff>148167</xdr:rowOff>
    </xdr:from>
    <xdr:to>
      <xdr:col>7</xdr:col>
      <xdr:colOff>194310</xdr:colOff>
      <xdr:row>47</xdr:row>
      <xdr:rowOff>116417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16850BAD-09AC-4F8E-AD67-F6FBC1B9BB42}"/>
            </a:ext>
          </a:extLst>
        </xdr:cNvPr>
        <xdr:cNvSpPr/>
      </xdr:nvSpPr>
      <xdr:spPr>
        <a:xfrm>
          <a:off x="3270250" y="7450667"/>
          <a:ext cx="1217083" cy="127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13</xdr:col>
      <xdr:colOff>324159</xdr:colOff>
      <xdr:row>60</xdr:row>
      <xdr:rowOff>44258</xdr:rowOff>
    </xdr:from>
    <xdr:to>
      <xdr:col>14</xdr:col>
      <xdr:colOff>264437</xdr:colOff>
      <xdr:row>61</xdr:row>
      <xdr:rowOff>1924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1C62930C-9E23-49E1-B702-4659D76ED8CE}"/>
            </a:ext>
          </a:extLst>
        </xdr:cNvPr>
        <xdr:cNvSpPr/>
      </xdr:nvSpPr>
      <xdr:spPr>
        <a:xfrm>
          <a:off x="7832630" y="9915622"/>
          <a:ext cx="542635" cy="12218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6</xdr:col>
      <xdr:colOff>88477</xdr:colOff>
      <xdr:row>73</xdr:row>
      <xdr:rowOff>116417</xdr:rowOff>
    </xdr:from>
    <xdr:to>
      <xdr:col>8</xdr:col>
      <xdr:colOff>29788</xdr:colOff>
      <xdr:row>75</xdr:row>
      <xdr:rowOff>42333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76877337-C7A6-46B2-8D2D-8BCD53C9DF97}"/>
            </a:ext>
          </a:extLst>
        </xdr:cNvPr>
        <xdr:cNvSpPr/>
      </xdr:nvSpPr>
      <xdr:spPr>
        <a:xfrm>
          <a:off x="3721485" y="12126576"/>
          <a:ext cx="720629" cy="25496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7</xdr:col>
      <xdr:colOff>489797</xdr:colOff>
      <xdr:row>96</xdr:row>
      <xdr:rowOff>142875</xdr:rowOff>
    </xdr:from>
    <xdr:to>
      <xdr:col>9</xdr:col>
      <xdr:colOff>11665</xdr:colOff>
      <xdr:row>98</xdr:row>
      <xdr:rowOff>23283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95B88B93-D7A5-4860-90E8-4E6D86477079}"/>
            </a:ext>
          </a:extLst>
        </xdr:cNvPr>
        <xdr:cNvSpPr/>
      </xdr:nvSpPr>
      <xdr:spPr>
        <a:xfrm>
          <a:off x="4259792" y="15687675"/>
          <a:ext cx="866774" cy="2042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7</xdr:col>
      <xdr:colOff>461222</xdr:colOff>
      <xdr:row>106</xdr:row>
      <xdr:rowOff>94192</xdr:rowOff>
    </xdr:from>
    <xdr:to>
      <xdr:col>9</xdr:col>
      <xdr:colOff>6415</xdr:colOff>
      <xdr:row>108</xdr:row>
      <xdr:rowOff>87395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C42C2AB1-D619-408C-A643-5548B478EBE3}"/>
            </a:ext>
          </a:extLst>
        </xdr:cNvPr>
        <xdr:cNvSpPr/>
      </xdr:nvSpPr>
      <xdr:spPr>
        <a:xfrm>
          <a:off x="4231217" y="17258242"/>
          <a:ext cx="890058" cy="31326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0</xdr:col>
      <xdr:colOff>0</xdr:colOff>
      <xdr:row>143</xdr:row>
      <xdr:rowOff>0</xdr:rowOff>
    </xdr:from>
    <xdr:to>
      <xdr:col>4</xdr:col>
      <xdr:colOff>590550</xdr:colOff>
      <xdr:row>152</xdr:row>
      <xdr:rowOff>125730</xdr:rowOff>
    </xdr:to>
    <xdr:pic>
      <xdr:nvPicPr>
        <xdr:cNvPr id="2194" name="Image 24">
          <a:extLst>
            <a:ext uri="{FF2B5EF4-FFF2-40B4-BE49-F238E27FC236}">
              <a16:creationId xmlns:a16="http://schemas.microsoft.com/office/drawing/2014/main" id="{DDCC37B8-554F-432E-8A67-E9CF5597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27690"/>
          <a:ext cx="31051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30480</xdr:rowOff>
    </xdr:from>
    <xdr:to>
      <xdr:col>13</xdr:col>
      <xdr:colOff>106680</xdr:colOff>
      <xdr:row>163</xdr:row>
      <xdr:rowOff>114300</xdr:rowOff>
    </xdr:to>
    <xdr:pic>
      <xdr:nvPicPr>
        <xdr:cNvPr id="2195" name="Image 25">
          <a:extLst>
            <a:ext uri="{FF2B5EF4-FFF2-40B4-BE49-F238E27FC236}">
              <a16:creationId xmlns:a16="http://schemas.microsoft.com/office/drawing/2014/main" id="{7238983D-0531-4B47-B74C-9D510616F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17" b="11537"/>
        <a:stretch>
          <a:fillRect/>
        </a:stretch>
      </xdr:blipFill>
      <xdr:spPr bwMode="auto">
        <a:xfrm>
          <a:off x="0" y="25096470"/>
          <a:ext cx="7890510" cy="1722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145</xdr:row>
      <xdr:rowOff>152400</xdr:rowOff>
    </xdr:from>
    <xdr:to>
      <xdr:col>12</xdr:col>
      <xdr:colOff>560070</xdr:colOff>
      <xdr:row>149</xdr:row>
      <xdr:rowOff>87630</xdr:rowOff>
    </xdr:to>
    <xdr:pic>
      <xdr:nvPicPr>
        <xdr:cNvPr id="2196" name="Image 26">
          <a:extLst>
            <a:ext uri="{FF2B5EF4-FFF2-40B4-BE49-F238E27FC236}">
              <a16:creationId xmlns:a16="http://schemas.microsoft.com/office/drawing/2014/main" id="{F7724C3C-5269-468D-9CD3-E5D97CC41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9" t="22612" r="4276" b="24338"/>
        <a:stretch>
          <a:fillRect/>
        </a:stretch>
      </xdr:blipFill>
      <xdr:spPr bwMode="auto">
        <a:xfrm>
          <a:off x="4610100" y="23907750"/>
          <a:ext cx="3105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125730</xdr:rowOff>
    </xdr:from>
    <xdr:to>
      <xdr:col>10</xdr:col>
      <xdr:colOff>106680</xdr:colOff>
      <xdr:row>187</xdr:row>
      <xdr:rowOff>87630</xdr:rowOff>
    </xdr:to>
    <xdr:pic>
      <xdr:nvPicPr>
        <xdr:cNvPr id="2197" name="Image 27">
          <a:extLst>
            <a:ext uri="{FF2B5EF4-FFF2-40B4-BE49-F238E27FC236}">
              <a16:creationId xmlns:a16="http://schemas.microsoft.com/office/drawing/2014/main" id="{4E585FF8-3004-4933-B8AB-DF757727B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51300"/>
          <a:ext cx="600456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187</xdr:row>
      <xdr:rowOff>133350</xdr:rowOff>
    </xdr:from>
    <xdr:to>
      <xdr:col>11</xdr:col>
      <xdr:colOff>392430</xdr:colOff>
      <xdr:row>208</xdr:row>
      <xdr:rowOff>0</xdr:rowOff>
    </xdr:to>
    <xdr:pic>
      <xdr:nvPicPr>
        <xdr:cNvPr id="2198" name="Image 28">
          <a:extLst>
            <a:ext uri="{FF2B5EF4-FFF2-40B4-BE49-F238E27FC236}">
              <a16:creationId xmlns:a16="http://schemas.microsoft.com/office/drawing/2014/main" id="{A8429B9B-B6DA-467F-98FC-AC0F82980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0769560"/>
          <a:ext cx="6899910" cy="3307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38100</xdr:rowOff>
    </xdr:from>
    <xdr:to>
      <xdr:col>9</xdr:col>
      <xdr:colOff>335280</xdr:colOff>
      <xdr:row>179</xdr:row>
      <xdr:rowOff>125730</xdr:rowOff>
    </xdr:to>
    <xdr:pic>
      <xdr:nvPicPr>
        <xdr:cNvPr id="2199" name="Image 29">
          <a:extLst>
            <a:ext uri="{FF2B5EF4-FFF2-40B4-BE49-F238E27FC236}">
              <a16:creationId xmlns:a16="http://schemas.microsoft.com/office/drawing/2014/main" id="{5EA9B5CA-AAB5-49B1-A23F-FDC01B56D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06220"/>
          <a:ext cx="5604510" cy="2545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323850</xdr:colOff>
      <xdr:row>163</xdr:row>
      <xdr:rowOff>95250</xdr:rowOff>
    </xdr:from>
    <xdr:to>
      <xdr:col>20</xdr:col>
      <xdr:colOff>472440</xdr:colOff>
      <xdr:row>181</xdr:row>
      <xdr:rowOff>87630</xdr:rowOff>
    </xdr:to>
    <xdr:pic>
      <xdr:nvPicPr>
        <xdr:cNvPr id="2200" name="Image 30">
          <a:extLst>
            <a:ext uri="{FF2B5EF4-FFF2-40B4-BE49-F238E27FC236}">
              <a16:creationId xmlns:a16="http://schemas.microsoft.com/office/drawing/2014/main" id="{90A4CFFF-3C9C-4420-9EDF-3D9241B2C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1730" y="26799540"/>
          <a:ext cx="6435090" cy="2941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5</xdr:col>
      <xdr:colOff>236220</xdr:colOff>
      <xdr:row>288</xdr:row>
      <xdr:rowOff>30480</xdr:rowOff>
    </xdr:to>
    <xdr:pic>
      <xdr:nvPicPr>
        <xdr:cNvPr id="2201" name="Image 31">
          <a:extLst>
            <a:ext uri="{FF2B5EF4-FFF2-40B4-BE49-F238E27FC236}">
              <a16:creationId xmlns:a16="http://schemas.microsoft.com/office/drawing/2014/main" id="{55D9BD54-FB8F-4044-8D3C-FCF99CE95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76110"/>
          <a:ext cx="3379470" cy="2487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290</xdr:row>
      <xdr:rowOff>57150</xdr:rowOff>
    </xdr:from>
    <xdr:to>
      <xdr:col>17</xdr:col>
      <xdr:colOff>523595</xdr:colOff>
      <xdr:row>324</xdr:row>
      <xdr:rowOff>15241</xdr:rowOff>
    </xdr:to>
    <xdr:pic>
      <xdr:nvPicPr>
        <xdr:cNvPr id="2202" name="Image 32">
          <a:extLst>
            <a:ext uri="{FF2B5EF4-FFF2-40B4-BE49-F238E27FC236}">
              <a16:creationId xmlns:a16="http://schemas.microsoft.com/office/drawing/2014/main" id="{157BB9DF-CD12-44D5-BBF3-DE1C00374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7453550"/>
          <a:ext cx="10820120" cy="5463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353377</xdr:colOff>
      <xdr:row>286</xdr:row>
      <xdr:rowOff>135255</xdr:rowOff>
    </xdr:from>
    <xdr:to>
      <xdr:col>28</xdr:col>
      <xdr:colOff>6667</xdr:colOff>
      <xdr:row>304</xdr:row>
      <xdr:rowOff>47625</xdr:rowOff>
    </xdr:to>
    <xdr:pic>
      <xdr:nvPicPr>
        <xdr:cNvPr id="2203" name="Image 33">
          <a:extLst>
            <a:ext uri="{FF2B5EF4-FFF2-40B4-BE49-F238E27FC236}">
              <a16:creationId xmlns:a16="http://schemas.microsoft.com/office/drawing/2014/main" id="{39BD20C1-E40C-4A22-99F4-F0A2065D5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0" t="10583" r="3479"/>
        <a:stretch>
          <a:fillRect/>
        </a:stretch>
      </xdr:blipFill>
      <xdr:spPr bwMode="auto">
        <a:xfrm>
          <a:off x="10021252" y="46883955"/>
          <a:ext cx="7197090" cy="2827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366</xdr:row>
      <xdr:rowOff>19050</xdr:rowOff>
    </xdr:from>
    <xdr:to>
      <xdr:col>7</xdr:col>
      <xdr:colOff>19050</xdr:colOff>
      <xdr:row>385</xdr:row>
      <xdr:rowOff>87630</xdr:rowOff>
    </xdr:to>
    <xdr:pic>
      <xdr:nvPicPr>
        <xdr:cNvPr id="2204" name="Image 36" descr="https://scontent.xx.fbcdn.net/v/t34.0-12/16790438_10202673016141860_648674486_n.png?oh=6473744fc9ef4299c08d202df85dabd5&amp;oe=58A88FBE">
          <a:extLst>
            <a:ext uri="{FF2B5EF4-FFF2-40B4-BE49-F238E27FC236}">
              <a16:creationId xmlns:a16="http://schemas.microsoft.com/office/drawing/2014/main" id="{FABA73BD-BB5F-4F2B-BCE5-CE6309100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51340"/>
          <a:ext cx="391668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19050</xdr:rowOff>
    </xdr:from>
    <xdr:to>
      <xdr:col>7</xdr:col>
      <xdr:colOff>281940</xdr:colOff>
      <xdr:row>224</xdr:row>
      <xdr:rowOff>144780</xdr:rowOff>
    </xdr:to>
    <xdr:pic>
      <xdr:nvPicPr>
        <xdr:cNvPr id="2205" name="Image 38">
          <a:extLst>
            <a:ext uri="{FF2B5EF4-FFF2-40B4-BE49-F238E27FC236}">
              <a16:creationId xmlns:a16="http://schemas.microsoft.com/office/drawing/2014/main" id="{F95C49DB-EB3C-4E39-860E-19DFBD37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59520"/>
          <a:ext cx="4179570" cy="2583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11430</xdr:rowOff>
    </xdr:from>
    <xdr:to>
      <xdr:col>9</xdr:col>
      <xdr:colOff>217170</xdr:colOff>
      <xdr:row>139</xdr:row>
      <xdr:rowOff>57150</xdr:rowOff>
    </xdr:to>
    <xdr:pic>
      <xdr:nvPicPr>
        <xdr:cNvPr id="2210" name="Image 43">
          <a:extLst>
            <a:ext uri="{FF2B5EF4-FFF2-40B4-BE49-F238E27FC236}">
              <a16:creationId xmlns:a16="http://schemas.microsoft.com/office/drawing/2014/main" id="{8D0C0D9B-ABC7-4BA2-BADC-309EB368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17840"/>
          <a:ext cx="5486400" cy="2011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385</xdr:row>
      <xdr:rowOff>11430</xdr:rowOff>
    </xdr:from>
    <xdr:to>
      <xdr:col>5</xdr:col>
      <xdr:colOff>453390</xdr:colOff>
      <xdr:row>403</xdr:row>
      <xdr:rowOff>152400</xdr:rowOff>
    </xdr:to>
    <xdr:pic>
      <xdr:nvPicPr>
        <xdr:cNvPr id="2211" name="Image 47" descr="https://scontent.xx.fbcdn.net/v/t34.0-12/16809559_10202682012766770_2115654755_n.png?oh=c9e8c9e5c47502ab427b78c751357768&amp;oe=58A891C2">
          <a:extLst>
            <a:ext uri="{FF2B5EF4-FFF2-40B4-BE49-F238E27FC236}">
              <a16:creationId xmlns:a16="http://schemas.microsoft.com/office/drawing/2014/main" id="{4ECEA753-2FD8-42DE-938B-DE99480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56490"/>
          <a:ext cx="3596640" cy="3089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49530</xdr:colOff>
      <xdr:row>378</xdr:row>
      <xdr:rowOff>114300</xdr:rowOff>
    </xdr:from>
    <xdr:to>
      <xdr:col>16</xdr:col>
      <xdr:colOff>411480</xdr:colOff>
      <xdr:row>403</xdr:row>
      <xdr:rowOff>152400</xdr:rowOff>
    </xdr:to>
    <xdr:pic>
      <xdr:nvPicPr>
        <xdr:cNvPr id="2212" name="Image 49">
          <a:extLst>
            <a:ext uri="{FF2B5EF4-FFF2-40B4-BE49-F238E27FC236}">
              <a16:creationId xmlns:a16="http://schemas.microsoft.com/office/drawing/2014/main" id="{1ED8C13C-B306-4577-8B39-B1E46BA91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6060" y="62312550"/>
          <a:ext cx="3505200" cy="413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7</xdr:col>
      <xdr:colOff>556260</xdr:colOff>
      <xdr:row>364</xdr:row>
      <xdr:rowOff>64770</xdr:rowOff>
    </xdr:to>
    <xdr:pic>
      <xdr:nvPicPr>
        <xdr:cNvPr id="2213" name="Image 50">
          <a:extLst>
            <a:ext uri="{FF2B5EF4-FFF2-40B4-BE49-F238E27FC236}">
              <a16:creationId xmlns:a16="http://schemas.microsoft.com/office/drawing/2014/main" id="{6B5CC9A9-B933-48AA-B63D-7650C07E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08040"/>
          <a:ext cx="4453890" cy="3265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328</xdr:row>
      <xdr:rowOff>47569</xdr:rowOff>
    </xdr:from>
    <xdr:to>
      <xdr:col>8</xdr:col>
      <xdr:colOff>472440</xdr:colOff>
      <xdr:row>337</xdr:row>
      <xdr:rowOff>36795</xdr:rowOff>
    </xdr:to>
    <xdr:pic>
      <xdr:nvPicPr>
        <xdr:cNvPr id="2214" name="Image 51">
          <a:extLst>
            <a:ext uri="{FF2B5EF4-FFF2-40B4-BE49-F238E27FC236}">
              <a16:creationId xmlns:a16="http://schemas.microsoft.com/office/drawing/2014/main" id="{833B6488-2C4E-4C0B-8580-25A6F3BAB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53980840"/>
          <a:ext cx="5060769" cy="1458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491490</xdr:colOff>
      <xdr:row>328</xdr:row>
      <xdr:rowOff>43481</xdr:rowOff>
    </xdr:from>
    <xdr:to>
      <xdr:col>16</xdr:col>
      <xdr:colOff>186690</xdr:colOff>
      <xdr:row>337</xdr:row>
      <xdr:rowOff>82793</xdr:rowOff>
    </xdr:to>
    <xdr:pic>
      <xdr:nvPicPr>
        <xdr:cNvPr id="2215" name="Image 53">
          <a:extLst>
            <a:ext uri="{FF2B5EF4-FFF2-40B4-BE49-F238E27FC236}">
              <a16:creationId xmlns:a16="http://schemas.microsoft.com/office/drawing/2014/main" id="{B7234688-A0B7-4594-B74C-3EC0406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79819" y="53976752"/>
          <a:ext cx="4811485" cy="1508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243</xdr:row>
      <xdr:rowOff>121920</xdr:rowOff>
    </xdr:from>
    <xdr:to>
      <xdr:col>15</xdr:col>
      <xdr:colOff>441960</xdr:colOff>
      <xdr:row>271</xdr:row>
      <xdr:rowOff>144780</xdr:rowOff>
    </xdr:to>
    <xdr:pic>
      <xdr:nvPicPr>
        <xdr:cNvPr id="2216" name="Image 56">
          <a:extLst>
            <a:ext uri="{FF2B5EF4-FFF2-40B4-BE49-F238E27FC236}">
              <a16:creationId xmlns:a16="http://schemas.microsoft.com/office/drawing/2014/main" id="{A306DD8F-ED85-44D9-AD9A-7C03710C2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91690"/>
          <a:ext cx="9483090" cy="470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20</xdr:col>
      <xdr:colOff>217170</xdr:colOff>
      <xdr:row>247</xdr:row>
      <xdr:rowOff>64770</xdr:rowOff>
    </xdr:to>
    <xdr:pic>
      <xdr:nvPicPr>
        <xdr:cNvPr id="2217" name="Image 57">
          <a:extLst>
            <a:ext uri="{FF2B5EF4-FFF2-40B4-BE49-F238E27FC236}">
              <a16:creationId xmlns:a16="http://schemas.microsoft.com/office/drawing/2014/main" id="{C7FF6257-2532-47D4-A6DC-EEA975B9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25580"/>
          <a:ext cx="12401550" cy="382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304800</xdr:colOff>
      <xdr:row>230</xdr:row>
      <xdr:rowOff>26670</xdr:rowOff>
    </xdr:from>
    <xdr:to>
      <xdr:col>26</xdr:col>
      <xdr:colOff>480060</xdr:colOff>
      <xdr:row>245</xdr:row>
      <xdr:rowOff>57150</xdr:rowOff>
    </xdr:to>
    <xdr:pic>
      <xdr:nvPicPr>
        <xdr:cNvPr id="2218" name="Image 58">
          <a:extLst>
            <a:ext uri="{FF2B5EF4-FFF2-40B4-BE49-F238E27FC236}">
              <a16:creationId xmlns:a16="http://schemas.microsoft.com/office/drawing/2014/main" id="{031E9A0E-073F-47F8-8B6D-2BD7B2121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9180" y="37768530"/>
          <a:ext cx="3947160" cy="2716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519199</xdr:colOff>
      <xdr:row>380</xdr:row>
      <xdr:rowOff>54553</xdr:rowOff>
    </xdr:from>
    <xdr:to>
      <xdr:col>5</xdr:col>
      <xdr:colOff>577215</xdr:colOff>
      <xdr:row>384</xdr:row>
      <xdr:rowOff>133350</xdr:rowOff>
    </xdr:to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id="{2150D2C6-145C-4524-BF32-AA8DF059B786}"/>
            </a:ext>
          </a:extLst>
        </xdr:cNvPr>
        <xdr:cNvSpPr/>
      </xdr:nvSpPr>
      <xdr:spPr>
        <a:xfrm>
          <a:off x="503959" y="89227603"/>
          <a:ext cx="3106016" cy="72649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10</xdr:col>
      <xdr:colOff>175260</xdr:colOff>
      <xdr:row>402</xdr:row>
      <xdr:rowOff>114300</xdr:rowOff>
    </xdr:from>
    <xdr:to>
      <xdr:col>11</xdr:col>
      <xdr:colOff>19036</xdr:colOff>
      <xdr:row>403</xdr:row>
      <xdr:rowOff>114300</xdr:rowOff>
    </xdr:to>
    <xdr:sp macro="" textlink="">
      <xdr:nvSpPr>
        <xdr:cNvPr id="61" name="Rectangle 60">
          <a:extLst>
            <a:ext uri="{FF2B5EF4-FFF2-40B4-BE49-F238E27FC236}">
              <a16:creationId xmlns:a16="http://schemas.microsoft.com/office/drawing/2014/main" id="{E5244CCC-D5C4-4E7A-92F1-A20D02D50283}"/>
            </a:ext>
          </a:extLst>
        </xdr:cNvPr>
        <xdr:cNvSpPr/>
      </xdr:nvSpPr>
      <xdr:spPr>
        <a:xfrm>
          <a:off x="5895975" y="92849700"/>
          <a:ext cx="457200" cy="1619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15</xdr:col>
      <xdr:colOff>478155</xdr:colOff>
      <xdr:row>402</xdr:row>
      <xdr:rowOff>66675</xdr:rowOff>
    </xdr:from>
    <xdr:to>
      <xdr:col>16</xdr:col>
      <xdr:colOff>287655</xdr:colOff>
      <xdr:row>403</xdr:row>
      <xdr:rowOff>32458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BD54160A-C322-4524-A198-21CC82620E4F}"/>
            </a:ext>
          </a:extLst>
        </xdr:cNvPr>
        <xdr:cNvSpPr/>
      </xdr:nvSpPr>
      <xdr:spPr>
        <a:xfrm>
          <a:off x="9239250" y="92802075"/>
          <a:ext cx="419100" cy="1238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4</xdr:col>
      <xdr:colOff>206780</xdr:colOff>
      <xdr:row>436</xdr:row>
      <xdr:rowOff>107719</xdr:rowOff>
    </xdr:from>
    <xdr:to>
      <xdr:col>7</xdr:col>
      <xdr:colOff>328007</xdr:colOff>
      <xdr:row>437</xdr:row>
      <xdr:rowOff>155846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D74078FC-87BB-4C34-9DA4-006C16713202}"/>
            </a:ext>
          </a:extLst>
        </xdr:cNvPr>
        <xdr:cNvSpPr/>
      </xdr:nvSpPr>
      <xdr:spPr>
        <a:xfrm>
          <a:off x="2623705" y="72234136"/>
          <a:ext cx="1454727" cy="21647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14</xdr:col>
      <xdr:colOff>550978</xdr:colOff>
      <xdr:row>421</xdr:row>
      <xdr:rowOff>4764</xdr:rowOff>
    </xdr:from>
    <xdr:to>
      <xdr:col>16</xdr:col>
      <xdr:colOff>14288</xdr:colOff>
      <xdr:row>422</xdr:row>
      <xdr:rowOff>84375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3DB1008D-6442-4C30-973E-7F1AAF52FB2E}"/>
            </a:ext>
          </a:extLst>
        </xdr:cNvPr>
        <xdr:cNvSpPr/>
      </xdr:nvSpPr>
      <xdr:spPr>
        <a:xfrm>
          <a:off x="8961553" y="68613339"/>
          <a:ext cx="720610" cy="24153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4</xdr:col>
      <xdr:colOff>149976</xdr:colOff>
      <xdr:row>409</xdr:row>
      <xdr:rowOff>37580</xdr:rowOff>
    </xdr:from>
    <xdr:to>
      <xdr:col>5</xdr:col>
      <xdr:colOff>500063</xdr:colOff>
      <xdr:row>411</xdr:row>
      <xdr:rowOff>42363</xdr:rowOff>
    </xdr:to>
    <xdr:sp macro="" textlink="">
      <xdr:nvSpPr>
        <xdr:cNvPr id="65" name="Rectangle 64">
          <a:extLst>
            <a:ext uri="{FF2B5EF4-FFF2-40B4-BE49-F238E27FC236}">
              <a16:creationId xmlns:a16="http://schemas.microsoft.com/office/drawing/2014/main" id="{A156A5AC-F694-4D72-8C2A-DE224ECEFB43}"/>
            </a:ext>
          </a:extLst>
        </xdr:cNvPr>
        <xdr:cNvSpPr/>
      </xdr:nvSpPr>
      <xdr:spPr>
        <a:xfrm>
          <a:off x="2664576" y="66703055"/>
          <a:ext cx="978737" cy="32863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2</xdr:col>
      <xdr:colOff>128847</xdr:colOff>
      <xdr:row>387</xdr:row>
      <xdr:rowOff>90401</xdr:rowOff>
    </xdr:from>
    <xdr:to>
      <xdr:col>2</xdr:col>
      <xdr:colOff>590568</xdr:colOff>
      <xdr:row>388</xdr:row>
      <xdr:rowOff>86623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5C7676AE-FF8C-412E-A0BD-96BC43D8DA97}"/>
            </a:ext>
          </a:extLst>
        </xdr:cNvPr>
        <xdr:cNvSpPr/>
      </xdr:nvSpPr>
      <xdr:spPr>
        <a:xfrm>
          <a:off x="1333500" y="64155205"/>
          <a:ext cx="450273" cy="16452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2</xdr:col>
      <xdr:colOff>491490</xdr:colOff>
      <xdr:row>388</xdr:row>
      <xdr:rowOff>86591</xdr:rowOff>
    </xdr:from>
    <xdr:to>
      <xdr:col>3</xdr:col>
      <xdr:colOff>331830</xdr:colOff>
      <xdr:row>389</xdr:row>
      <xdr:rowOff>51955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195812E4-0F31-40E0-ADD0-29373B5FEA9F}"/>
            </a:ext>
          </a:extLst>
        </xdr:cNvPr>
        <xdr:cNvSpPr/>
      </xdr:nvSpPr>
      <xdr:spPr>
        <a:xfrm>
          <a:off x="1688523" y="64319727"/>
          <a:ext cx="450272" cy="12988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4</xdr:col>
      <xdr:colOff>116379</xdr:colOff>
      <xdr:row>348</xdr:row>
      <xdr:rowOff>155864</xdr:rowOff>
    </xdr:from>
    <xdr:to>
      <xdr:col>5</xdr:col>
      <xdr:colOff>81742</xdr:colOff>
      <xdr:row>349</xdr:row>
      <xdr:rowOff>112568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B7A523B8-5B09-41EB-926C-5DB16D6C840C}"/>
            </a:ext>
          </a:extLst>
        </xdr:cNvPr>
        <xdr:cNvSpPr/>
      </xdr:nvSpPr>
      <xdr:spPr>
        <a:xfrm>
          <a:off x="2537114" y="57808091"/>
          <a:ext cx="571500" cy="12122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5</xdr:col>
      <xdr:colOff>260070</xdr:colOff>
      <xdr:row>331</xdr:row>
      <xdr:rowOff>99307</xdr:rowOff>
    </xdr:from>
    <xdr:to>
      <xdr:col>7</xdr:col>
      <xdr:colOff>372519</xdr:colOff>
      <xdr:row>333</xdr:row>
      <xdr:rowOff>10253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18618580-6EBD-48FE-8F6A-22EFDB01009C}"/>
            </a:ext>
          </a:extLst>
        </xdr:cNvPr>
        <xdr:cNvSpPr/>
      </xdr:nvSpPr>
      <xdr:spPr>
        <a:xfrm>
          <a:off x="3416927" y="54522436"/>
          <a:ext cx="869006" cy="23751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13</xdr:col>
      <xdr:colOff>467244</xdr:colOff>
      <xdr:row>331</xdr:row>
      <xdr:rowOff>70509</xdr:rowOff>
    </xdr:from>
    <xdr:to>
      <xdr:col>14</xdr:col>
      <xdr:colOff>363336</xdr:colOff>
      <xdr:row>332</xdr:row>
      <xdr:rowOff>19792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67D82BBF-8EBF-4437-9AB8-824D1A48887B}"/>
            </a:ext>
          </a:extLst>
        </xdr:cNvPr>
        <xdr:cNvSpPr/>
      </xdr:nvSpPr>
      <xdr:spPr>
        <a:xfrm>
          <a:off x="8277744" y="54493638"/>
          <a:ext cx="527463" cy="11256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13</xdr:col>
      <xdr:colOff>621983</xdr:colOff>
      <xdr:row>320</xdr:row>
      <xdr:rowOff>17319</xdr:rowOff>
    </xdr:from>
    <xdr:to>
      <xdr:col>15</xdr:col>
      <xdr:colOff>147638</xdr:colOff>
      <xdr:row>323</xdr:row>
      <xdr:rowOff>61913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id="{E611AE9D-A7F9-4287-922F-32C81C78B892}"/>
            </a:ext>
          </a:extLst>
        </xdr:cNvPr>
        <xdr:cNvSpPr/>
      </xdr:nvSpPr>
      <xdr:spPr>
        <a:xfrm>
          <a:off x="8403908" y="52271469"/>
          <a:ext cx="782955" cy="53036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2</xdr:col>
      <xdr:colOff>81743</xdr:colOff>
      <xdr:row>278</xdr:row>
      <xdr:rowOff>95250</xdr:rowOff>
    </xdr:from>
    <xdr:to>
      <xdr:col>3</xdr:col>
      <xdr:colOff>116379</xdr:colOff>
      <xdr:row>281</xdr:row>
      <xdr:rowOff>147204</xdr:rowOff>
    </xdr:to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id="{0825FAEE-7629-45B9-BF24-90939A2F1617}"/>
            </a:ext>
          </a:extLst>
        </xdr:cNvPr>
        <xdr:cNvSpPr/>
      </xdr:nvSpPr>
      <xdr:spPr>
        <a:xfrm>
          <a:off x="1290206" y="46230886"/>
          <a:ext cx="640772" cy="5455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13</xdr:col>
      <xdr:colOff>133696</xdr:colOff>
      <xdr:row>255</xdr:row>
      <xdr:rowOff>47105</xdr:rowOff>
    </xdr:from>
    <xdr:to>
      <xdr:col>15</xdr:col>
      <xdr:colOff>51936</xdr:colOff>
      <xdr:row>257</xdr:row>
      <xdr:rowOff>34636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id="{84DBE428-F237-456B-AB67-A6B1EE613952}"/>
            </a:ext>
          </a:extLst>
        </xdr:cNvPr>
        <xdr:cNvSpPr/>
      </xdr:nvSpPr>
      <xdr:spPr>
        <a:xfrm>
          <a:off x="7645977" y="42394909"/>
          <a:ext cx="1134341" cy="32038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5</xdr:col>
      <xdr:colOff>81742</xdr:colOff>
      <xdr:row>221</xdr:row>
      <xdr:rowOff>34636</xdr:rowOff>
    </xdr:from>
    <xdr:to>
      <xdr:col>7</xdr:col>
      <xdr:colOff>133697</xdr:colOff>
      <xdr:row>222</xdr:row>
      <xdr:rowOff>8660</xdr:rowOff>
    </xdr:to>
    <xdr:sp macro="" textlink="">
      <xdr:nvSpPr>
        <xdr:cNvPr id="74" name="Rectangle 73">
          <a:extLst>
            <a:ext uri="{FF2B5EF4-FFF2-40B4-BE49-F238E27FC236}">
              <a16:creationId xmlns:a16="http://schemas.microsoft.com/office/drawing/2014/main" id="{562A977A-BC10-49ED-B4AA-59B2A668A8D8}"/>
            </a:ext>
          </a:extLst>
        </xdr:cNvPr>
        <xdr:cNvSpPr/>
      </xdr:nvSpPr>
      <xdr:spPr>
        <a:xfrm>
          <a:off x="3108614" y="36394159"/>
          <a:ext cx="779318" cy="13854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8</xdr:col>
      <xdr:colOff>474172</xdr:colOff>
      <xdr:row>204</xdr:row>
      <xdr:rowOff>34637</xdr:rowOff>
    </xdr:from>
    <xdr:to>
      <xdr:col>9</xdr:col>
      <xdr:colOff>150922</xdr:colOff>
      <xdr:row>205</xdr:row>
      <xdr:rowOff>51955</xdr:rowOff>
    </xdr:to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id="{5241EEFB-7E16-41F9-98D1-D128CD71C5E6}"/>
            </a:ext>
          </a:extLst>
        </xdr:cNvPr>
        <xdr:cNvSpPr/>
      </xdr:nvSpPr>
      <xdr:spPr>
        <a:xfrm>
          <a:off x="4875068" y="33597273"/>
          <a:ext cx="363682" cy="18184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9</xdr:col>
      <xdr:colOff>276052</xdr:colOff>
      <xdr:row>186</xdr:row>
      <xdr:rowOff>69273</xdr:rowOff>
    </xdr:from>
    <xdr:to>
      <xdr:col>10</xdr:col>
      <xdr:colOff>90410</xdr:colOff>
      <xdr:row>187</xdr:row>
      <xdr:rowOff>77932</xdr:rowOff>
    </xdr:to>
    <xdr:sp macro="" textlink="">
      <xdr:nvSpPr>
        <xdr:cNvPr id="76" name="Rectangle 75">
          <a:extLst>
            <a:ext uri="{FF2B5EF4-FFF2-40B4-BE49-F238E27FC236}">
              <a16:creationId xmlns:a16="http://schemas.microsoft.com/office/drawing/2014/main" id="{A7EA7F0C-E2E7-4D9B-B7BC-F816B32BCC7A}"/>
            </a:ext>
          </a:extLst>
        </xdr:cNvPr>
        <xdr:cNvSpPr/>
      </xdr:nvSpPr>
      <xdr:spPr>
        <a:xfrm>
          <a:off x="5359977" y="30670500"/>
          <a:ext cx="424296" cy="1731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4</xdr:col>
      <xdr:colOff>482831</xdr:colOff>
      <xdr:row>169</xdr:row>
      <xdr:rowOff>107719</xdr:rowOff>
    </xdr:from>
    <xdr:to>
      <xdr:col>5</xdr:col>
      <xdr:colOff>198142</xdr:colOff>
      <xdr:row>170</xdr:row>
      <xdr:rowOff>95216</xdr:rowOff>
    </xdr:to>
    <xdr:sp macro="" textlink="">
      <xdr:nvSpPr>
        <xdr:cNvPr id="77" name="Rectangle 76">
          <a:extLst>
            <a:ext uri="{FF2B5EF4-FFF2-40B4-BE49-F238E27FC236}">
              <a16:creationId xmlns:a16="http://schemas.microsoft.com/office/drawing/2014/main" id="{9AD1D54F-2903-4D35-8E9F-3348724DEDA4}"/>
            </a:ext>
          </a:extLst>
        </xdr:cNvPr>
        <xdr:cNvSpPr/>
      </xdr:nvSpPr>
      <xdr:spPr>
        <a:xfrm>
          <a:off x="2892136" y="27908250"/>
          <a:ext cx="329046" cy="15586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16</xdr:col>
      <xdr:colOff>387581</xdr:colOff>
      <xdr:row>169</xdr:row>
      <xdr:rowOff>0</xdr:rowOff>
    </xdr:from>
    <xdr:to>
      <xdr:col>17</xdr:col>
      <xdr:colOff>232827</xdr:colOff>
      <xdr:row>169</xdr:row>
      <xdr:rowOff>155864</xdr:rowOff>
    </xdr:to>
    <xdr:sp macro="" textlink="">
      <xdr:nvSpPr>
        <xdr:cNvPr id="78" name="Rectangle 77">
          <a:extLst>
            <a:ext uri="{FF2B5EF4-FFF2-40B4-BE49-F238E27FC236}">
              <a16:creationId xmlns:a16="http://schemas.microsoft.com/office/drawing/2014/main" id="{0023CDB9-9EC9-40E3-9910-D92EDB204255}"/>
            </a:ext>
          </a:extLst>
        </xdr:cNvPr>
        <xdr:cNvSpPr/>
      </xdr:nvSpPr>
      <xdr:spPr>
        <a:xfrm>
          <a:off x="9706841" y="27804341"/>
          <a:ext cx="458932" cy="15586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</xdr:col>
      <xdr:colOff>34637</xdr:colOff>
      <xdr:row>159</xdr:row>
      <xdr:rowOff>138545</xdr:rowOff>
    </xdr:from>
    <xdr:to>
      <xdr:col>1</xdr:col>
      <xdr:colOff>331817</xdr:colOff>
      <xdr:row>160</xdr:row>
      <xdr:rowOff>95250</xdr:rowOff>
    </xdr:to>
    <xdr:sp macro="" textlink="">
      <xdr:nvSpPr>
        <xdr:cNvPr id="79" name="Rectangle 78">
          <a:extLst>
            <a:ext uri="{FF2B5EF4-FFF2-40B4-BE49-F238E27FC236}">
              <a16:creationId xmlns:a16="http://schemas.microsoft.com/office/drawing/2014/main" id="{12633061-B709-4889-B9C9-D637C2E54D74}"/>
            </a:ext>
          </a:extLst>
        </xdr:cNvPr>
        <xdr:cNvSpPr/>
      </xdr:nvSpPr>
      <xdr:spPr>
        <a:xfrm>
          <a:off x="640773" y="26297659"/>
          <a:ext cx="285750" cy="12122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5</xdr:col>
      <xdr:colOff>17318</xdr:colOff>
      <xdr:row>130</xdr:row>
      <xdr:rowOff>129886</xdr:rowOff>
    </xdr:from>
    <xdr:to>
      <xdr:col>6</xdr:col>
      <xdr:colOff>90414</xdr:colOff>
      <xdr:row>132</xdr:row>
      <xdr:rowOff>34636</xdr:rowOff>
    </xdr:to>
    <xdr:sp macro="" textlink="">
      <xdr:nvSpPr>
        <xdr:cNvPr id="80" name="Rectangle 79">
          <a:extLst>
            <a:ext uri="{FF2B5EF4-FFF2-40B4-BE49-F238E27FC236}">
              <a16:creationId xmlns:a16="http://schemas.microsoft.com/office/drawing/2014/main" id="{DC19686F-8396-4C30-BD96-4CC21428F47A}"/>
            </a:ext>
          </a:extLst>
        </xdr:cNvPr>
        <xdr:cNvSpPr/>
      </xdr:nvSpPr>
      <xdr:spPr>
        <a:xfrm>
          <a:off x="3048000" y="21517841"/>
          <a:ext cx="675409" cy="23379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16</xdr:col>
      <xdr:colOff>554990</xdr:colOff>
      <xdr:row>119</xdr:row>
      <xdr:rowOff>101599</xdr:rowOff>
    </xdr:from>
    <xdr:to>
      <xdr:col>17</xdr:col>
      <xdr:colOff>495300</xdr:colOff>
      <xdr:row>120</xdr:row>
      <xdr:rowOff>84667</xdr:rowOff>
    </xdr:to>
    <xdr:sp macro="" textlink="">
      <xdr:nvSpPr>
        <xdr:cNvPr id="81" name="Rectangle 80">
          <a:extLst>
            <a:ext uri="{FF2B5EF4-FFF2-40B4-BE49-F238E27FC236}">
              <a16:creationId xmlns:a16="http://schemas.microsoft.com/office/drawing/2014/main" id="{1D08C76C-EC23-466D-9769-9470B09C2419}"/>
            </a:ext>
          </a:extLst>
        </xdr:cNvPr>
        <xdr:cNvSpPr/>
      </xdr:nvSpPr>
      <xdr:spPr>
        <a:xfrm>
          <a:off x="10253557" y="19748499"/>
          <a:ext cx="571076" cy="14816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J147"/>
  <sheetViews>
    <sheetView tabSelected="1" zoomScale="80" zoomScaleNormal="80" zoomScalePageLayoutView="70" workbookViewId="0">
      <selection activeCell="J21" sqref="J21"/>
    </sheetView>
  </sheetViews>
  <sheetFormatPr baseColWidth="10" defaultColWidth="9.1640625" defaultRowHeight="12.3" x14ac:dyDescent="0.4"/>
  <cols>
    <col min="1" max="1" width="44.44140625" customWidth="1"/>
    <col min="2" max="2" width="33.83203125" style="36" customWidth="1"/>
    <col min="3" max="7" width="16.71875" style="17" customWidth="1"/>
    <col min="9" max="10" width="9.83203125" bestFit="1" customWidth="1"/>
  </cols>
  <sheetData>
    <row r="1" spans="1:9" ht="12.6" thickBot="1" x14ac:dyDescent="0.45">
      <c r="A1" s="3" t="s">
        <v>99</v>
      </c>
      <c r="B1" s="33" t="s">
        <v>61</v>
      </c>
      <c r="C1" s="63" t="s">
        <v>105</v>
      </c>
      <c r="D1" s="64"/>
      <c r="E1" s="64"/>
      <c r="F1" s="64"/>
      <c r="G1" s="65"/>
      <c r="I1" s="11" t="s">
        <v>131</v>
      </c>
    </row>
    <row r="2" spans="1:9" ht="61.8" thickTop="1" x14ac:dyDescent="0.4">
      <c r="A2" s="2"/>
      <c r="B2" s="34"/>
      <c r="C2" s="12" t="s">
        <v>100</v>
      </c>
      <c r="D2" s="12" t="s">
        <v>101</v>
      </c>
      <c r="E2" s="12" t="s">
        <v>121</v>
      </c>
      <c r="F2" s="12" t="s">
        <v>122</v>
      </c>
      <c r="G2" s="12" t="s">
        <v>118</v>
      </c>
      <c r="I2" s="20">
        <v>0.77</v>
      </c>
    </row>
    <row r="3" spans="1:9" x14ac:dyDescent="0.4">
      <c r="A3" s="7" t="s">
        <v>184</v>
      </c>
      <c r="B3" s="8"/>
      <c r="C3" s="15"/>
      <c r="D3" s="15"/>
      <c r="E3" s="15"/>
      <c r="F3" s="15"/>
      <c r="G3" s="14">
        <f>7649*0.6</f>
        <v>4589.3999999999996</v>
      </c>
    </row>
    <row r="4" spans="1:9" x14ac:dyDescent="0.4">
      <c r="A4" s="22" t="s">
        <v>106</v>
      </c>
      <c r="B4" s="23"/>
      <c r="C4" s="24"/>
      <c r="D4" s="24"/>
      <c r="E4" s="24"/>
      <c r="F4" s="24"/>
      <c r="G4" s="24"/>
    </row>
    <row r="5" spans="1:9" x14ac:dyDescent="0.4">
      <c r="A5" s="6" t="s">
        <v>62</v>
      </c>
      <c r="B5" s="31" t="s">
        <v>126</v>
      </c>
      <c r="C5" s="25"/>
      <c r="D5" s="25"/>
      <c r="E5" s="25">
        <v>44.99</v>
      </c>
      <c r="F5" s="44"/>
      <c r="G5" s="25">
        <f>MAX(C5:F5)</f>
        <v>44.99</v>
      </c>
    </row>
    <row r="6" spans="1:9" x14ac:dyDescent="0.4">
      <c r="A6" s="4" t="s">
        <v>63</v>
      </c>
      <c r="B6" s="19" t="s">
        <v>127</v>
      </c>
      <c r="C6" s="13"/>
      <c r="D6" s="13"/>
      <c r="E6" s="13"/>
      <c r="F6" s="13"/>
      <c r="G6" s="13"/>
    </row>
    <row r="7" spans="1:9" x14ac:dyDescent="0.4">
      <c r="A7" s="4" t="s">
        <v>64</v>
      </c>
      <c r="B7" s="19" t="s">
        <v>127</v>
      </c>
      <c r="C7" s="13"/>
      <c r="D7" s="13"/>
      <c r="E7" s="13"/>
      <c r="F7" s="13"/>
      <c r="G7" s="13"/>
    </row>
    <row r="8" spans="1:9" x14ac:dyDescent="0.4">
      <c r="A8" s="4" t="s">
        <v>65</v>
      </c>
      <c r="B8" s="19" t="s">
        <v>128</v>
      </c>
      <c r="C8" s="13"/>
      <c r="D8" s="13"/>
      <c r="E8" s="13"/>
      <c r="F8" s="13"/>
      <c r="G8" s="13"/>
    </row>
    <row r="9" spans="1:9" x14ac:dyDescent="0.4">
      <c r="A9" s="6" t="s">
        <v>66</v>
      </c>
      <c r="B9" s="31" t="s">
        <v>129</v>
      </c>
      <c r="C9" s="44">
        <f>514.99*I2</f>
        <v>396.54230000000001</v>
      </c>
      <c r="D9" s="25"/>
      <c r="E9" s="25">
        <f>I2*40.09</f>
        <v>30.869300000000003</v>
      </c>
      <c r="F9" s="25"/>
      <c r="G9" s="25"/>
      <c r="H9" s="11" t="s">
        <v>155</v>
      </c>
    </row>
    <row r="10" spans="1:9" x14ac:dyDescent="0.4">
      <c r="A10" s="4" t="s">
        <v>67</v>
      </c>
      <c r="B10" s="19" t="s">
        <v>130</v>
      </c>
      <c r="C10" s="13"/>
      <c r="D10" s="13"/>
      <c r="E10" s="13"/>
      <c r="F10" s="13"/>
      <c r="G10" s="13"/>
    </row>
    <row r="11" spans="1:9" x14ac:dyDescent="0.4">
      <c r="A11" s="4" t="s">
        <v>88</v>
      </c>
      <c r="B11" s="19" t="s">
        <v>126</v>
      </c>
      <c r="C11" s="13"/>
      <c r="D11" s="13"/>
      <c r="E11" s="13"/>
      <c r="F11" s="13"/>
      <c r="G11" s="13"/>
    </row>
    <row r="12" spans="1:9" x14ac:dyDescent="0.4">
      <c r="A12" s="5" t="s">
        <v>20</v>
      </c>
      <c r="B12" s="19" t="s">
        <v>126</v>
      </c>
      <c r="C12" s="13"/>
      <c r="D12" s="13"/>
      <c r="E12" s="13"/>
      <c r="F12" s="13"/>
      <c r="G12" s="13"/>
    </row>
    <row r="13" spans="1:9" x14ac:dyDescent="0.4">
      <c r="A13" s="5" t="s">
        <v>117</v>
      </c>
      <c r="B13" s="19" t="s">
        <v>127</v>
      </c>
      <c r="C13" s="13"/>
      <c r="D13" s="13"/>
      <c r="E13" s="13"/>
      <c r="F13" s="13"/>
      <c r="G13" s="13"/>
    </row>
    <row r="14" spans="1:9" x14ac:dyDescent="0.4">
      <c r="A14" s="22" t="s">
        <v>52</v>
      </c>
      <c r="B14" s="23"/>
      <c r="C14" s="24"/>
      <c r="D14" s="24">
        <f>3937*1.5</f>
        <v>5905.5</v>
      </c>
      <c r="E14" s="24"/>
      <c r="F14" s="24"/>
      <c r="G14" s="24">
        <f>D14</f>
        <v>5905.5</v>
      </c>
    </row>
    <row r="15" spans="1:9" s="38" customFormat="1" x14ac:dyDescent="0.4">
      <c r="A15" s="6" t="s">
        <v>60</v>
      </c>
      <c r="B15" s="31" t="s">
        <v>130</v>
      </c>
      <c r="C15" s="25"/>
      <c r="D15" s="25"/>
      <c r="E15" s="25"/>
      <c r="F15" s="25"/>
      <c r="G15" s="25"/>
    </row>
    <row r="16" spans="1:9" s="38" customFormat="1" x14ac:dyDescent="0.4">
      <c r="A16" s="39" t="s">
        <v>28</v>
      </c>
      <c r="B16" s="31" t="s">
        <v>130</v>
      </c>
      <c r="C16" s="25"/>
      <c r="D16" s="25"/>
      <c r="E16" s="25"/>
      <c r="F16" s="25"/>
      <c r="G16" s="25"/>
    </row>
    <row r="17" spans="1:7" s="38" customFormat="1" x14ac:dyDescent="0.4">
      <c r="A17" s="39" t="s">
        <v>112</v>
      </c>
      <c r="B17" s="31" t="s">
        <v>130</v>
      </c>
      <c r="C17" s="25"/>
      <c r="D17" s="25"/>
      <c r="E17" s="25"/>
      <c r="F17" s="25"/>
      <c r="G17" s="25"/>
    </row>
    <row r="18" spans="1:7" s="38" customFormat="1" x14ac:dyDescent="0.4">
      <c r="A18" s="39" t="s">
        <v>113</v>
      </c>
      <c r="B18" s="31" t="s">
        <v>130</v>
      </c>
      <c r="C18" s="25"/>
      <c r="D18" s="25"/>
      <c r="E18" s="25"/>
      <c r="F18" s="25"/>
      <c r="G18" s="25"/>
    </row>
    <row r="19" spans="1:7" s="38" customFormat="1" x14ac:dyDescent="0.4">
      <c r="A19" s="39" t="s">
        <v>37</v>
      </c>
      <c r="B19" s="31" t="s">
        <v>130</v>
      </c>
      <c r="C19" s="25"/>
      <c r="D19" s="25"/>
      <c r="E19" s="25"/>
      <c r="F19" s="25"/>
      <c r="G19" s="25"/>
    </row>
    <row r="20" spans="1:7" s="38" customFormat="1" x14ac:dyDescent="0.4">
      <c r="A20" s="39" t="s">
        <v>36</v>
      </c>
      <c r="B20" s="31" t="s">
        <v>136</v>
      </c>
      <c r="C20" s="25"/>
      <c r="D20" s="25"/>
      <c r="E20" s="25"/>
      <c r="F20" s="25"/>
      <c r="G20" s="25"/>
    </row>
    <row r="21" spans="1:7" s="38" customFormat="1" x14ac:dyDescent="0.4">
      <c r="A21" s="39" t="s">
        <v>102</v>
      </c>
      <c r="B21" s="31" t="s">
        <v>136</v>
      </c>
      <c r="C21" s="25"/>
      <c r="D21" s="25"/>
      <c r="E21" s="25"/>
      <c r="F21" s="25"/>
      <c r="G21" s="25"/>
    </row>
    <row r="22" spans="1:7" s="38" customFormat="1" x14ac:dyDescent="0.4">
      <c r="A22" s="6" t="s">
        <v>87</v>
      </c>
      <c r="B22" s="31" t="s">
        <v>153</v>
      </c>
      <c r="C22" s="25"/>
      <c r="D22" s="44"/>
      <c r="E22" s="25"/>
      <c r="F22" s="25"/>
      <c r="G22" s="25"/>
    </row>
    <row r="23" spans="1:7" s="38" customFormat="1" x14ac:dyDescent="0.4">
      <c r="A23" s="51" t="s">
        <v>117</v>
      </c>
      <c r="B23" s="52" t="s">
        <v>154</v>
      </c>
      <c r="C23" s="53">
        <f>364.06</f>
        <v>364.06</v>
      </c>
      <c r="D23" s="53"/>
      <c r="E23" s="53">
        <f>850.58</f>
        <v>850.58</v>
      </c>
      <c r="F23" s="53">
        <f>(E23*1.5)-E23</f>
        <v>425.29000000000008</v>
      </c>
      <c r="G23" s="53">
        <f>F23</f>
        <v>425.29000000000008</v>
      </c>
    </row>
    <row r="24" spans="1:7" x14ac:dyDescent="0.4">
      <c r="A24" s="22" t="s">
        <v>7</v>
      </c>
      <c r="B24" s="23"/>
      <c r="C24" s="24"/>
      <c r="D24" s="24"/>
      <c r="E24" s="24"/>
      <c r="F24" s="24"/>
      <c r="G24" s="24"/>
    </row>
    <row r="25" spans="1:7" s="38" customFormat="1" x14ac:dyDescent="0.4">
      <c r="A25" s="39" t="s">
        <v>59</v>
      </c>
      <c r="B25" s="31" t="s">
        <v>151</v>
      </c>
      <c r="C25" s="25"/>
      <c r="D25" s="25"/>
      <c r="E25" s="25">
        <v>320</v>
      </c>
      <c r="F25" s="25"/>
      <c r="G25" s="25">
        <f>E25</f>
        <v>320</v>
      </c>
    </row>
    <row r="26" spans="1:7" s="38" customFormat="1" x14ac:dyDescent="0.4">
      <c r="A26" s="39" t="s">
        <v>39</v>
      </c>
      <c r="B26" s="31" t="s">
        <v>136</v>
      </c>
      <c r="C26" s="25"/>
      <c r="D26" s="25"/>
      <c r="E26" s="25"/>
      <c r="F26" s="25"/>
      <c r="G26" s="25"/>
    </row>
    <row r="27" spans="1:7" s="38" customFormat="1" x14ac:dyDescent="0.4">
      <c r="A27" s="39" t="s">
        <v>114</v>
      </c>
      <c r="B27" s="31" t="s">
        <v>152</v>
      </c>
      <c r="C27" s="25"/>
      <c r="D27" s="25"/>
      <c r="E27" s="44">
        <v>49.99</v>
      </c>
      <c r="F27" s="25"/>
      <c r="G27" s="25">
        <f>E27</f>
        <v>49.99</v>
      </c>
    </row>
    <row r="28" spans="1:7" s="38" customFormat="1" x14ac:dyDescent="0.4">
      <c r="A28" s="39" t="s">
        <v>40</v>
      </c>
      <c r="B28" s="31" t="s">
        <v>136</v>
      </c>
      <c r="C28" s="25"/>
      <c r="D28" s="25"/>
      <c r="E28" s="25"/>
      <c r="F28" s="25"/>
      <c r="G28" s="25"/>
    </row>
    <row r="29" spans="1:7" s="38" customFormat="1" x14ac:dyDescent="0.4">
      <c r="A29" s="39" t="s">
        <v>82</v>
      </c>
      <c r="B29" s="31" t="s">
        <v>136</v>
      </c>
      <c r="C29" s="25"/>
      <c r="D29" s="25"/>
      <c r="E29" s="25"/>
      <c r="F29" s="25"/>
      <c r="G29" s="25"/>
    </row>
    <row r="30" spans="1:7" s="38" customFormat="1" x14ac:dyDescent="0.4">
      <c r="A30" s="39" t="s">
        <v>81</v>
      </c>
      <c r="B30" s="31" t="s">
        <v>136</v>
      </c>
      <c r="C30" s="25"/>
      <c r="D30" s="25"/>
      <c r="E30" s="25"/>
      <c r="F30" s="25"/>
      <c r="G30" s="25"/>
    </row>
    <row r="31" spans="1:7" s="38" customFormat="1" x14ac:dyDescent="0.4">
      <c r="A31" s="39" t="s">
        <v>80</v>
      </c>
      <c r="B31" s="31" t="s">
        <v>136</v>
      </c>
      <c r="C31" s="25"/>
      <c r="D31" s="25"/>
      <c r="E31" s="25"/>
      <c r="F31" s="25"/>
      <c r="G31" s="25"/>
    </row>
    <row r="32" spans="1:7" s="38" customFormat="1" x14ac:dyDescent="0.4">
      <c r="A32" s="6" t="s">
        <v>68</v>
      </c>
      <c r="B32" s="31" t="s">
        <v>136</v>
      </c>
      <c r="C32" s="25"/>
      <c r="D32" s="25"/>
      <c r="E32" s="25"/>
      <c r="F32" s="25"/>
      <c r="G32" s="25"/>
    </row>
    <row r="33" spans="1:8" s="38" customFormat="1" x14ac:dyDescent="0.4">
      <c r="A33" s="6" t="s">
        <v>87</v>
      </c>
      <c r="B33" s="31" t="s">
        <v>136</v>
      </c>
      <c r="C33" s="25"/>
      <c r="D33" s="25"/>
      <c r="E33" s="25"/>
      <c r="F33" s="25"/>
      <c r="G33" s="25"/>
    </row>
    <row r="34" spans="1:8" s="38" customFormat="1" x14ac:dyDescent="0.4">
      <c r="A34" s="6" t="s">
        <v>117</v>
      </c>
      <c r="B34" s="31" t="s">
        <v>136</v>
      </c>
      <c r="C34" s="25"/>
      <c r="D34" s="25"/>
      <c r="E34" s="25"/>
      <c r="F34" s="25"/>
      <c r="G34" s="25"/>
    </row>
    <row r="35" spans="1:8" x14ac:dyDescent="0.4">
      <c r="A35" s="22" t="s">
        <v>38</v>
      </c>
      <c r="B35" s="23"/>
      <c r="C35" s="24"/>
      <c r="D35" s="24"/>
      <c r="E35" s="24"/>
      <c r="F35" s="24"/>
      <c r="G35" s="24"/>
    </row>
    <row r="36" spans="1:8" s="38" customFormat="1" x14ac:dyDescent="0.4">
      <c r="A36" s="39" t="s">
        <v>79</v>
      </c>
      <c r="B36" s="40" t="s">
        <v>130</v>
      </c>
      <c r="C36" s="25"/>
      <c r="D36" s="25"/>
      <c r="E36" s="25"/>
      <c r="F36" s="25"/>
      <c r="G36" s="25"/>
    </row>
    <row r="37" spans="1:8" s="38" customFormat="1" x14ac:dyDescent="0.4">
      <c r="A37" s="39" t="s">
        <v>78</v>
      </c>
      <c r="B37" s="40" t="s">
        <v>130</v>
      </c>
      <c r="C37" s="25"/>
      <c r="D37" s="25"/>
      <c r="E37" s="25"/>
      <c r="F37" s="25"/>
      <c r="G37" s="25"/>
    </row>
    <row r="38" spans="1:8" s="38" customFormat="1" x14ac:dyDescent="0.4">
      <c r="A38" s="39" t="s">
        <v>77</v>
      </c>
      <c r="B38" s="31" t="s">
        <v>136</v>
      </c>
      <c r="C38" s="25"/>
      <c r="D38" s="25"/>
      <c r="E38" s="25"/>
      <c r="F38" s="25"/>
      <c r="G38" s="25"/>
    </row>
    <row r="39" spans="1:8" s="38" customFormat="1" x14ac:dyDescent="0.4">
      <c r="A39" s="39" t="s">
        <v>76</v>
      </c>
      <c r="B39" s="40" t="s">
        <v>130</v>
      </c>
      <c r="C39" s="25"/>
      <c r="D39" s="25"/>
      <c r="E39" s="25"/>
      <c r="F39" s="25"/>
      <c r="G39" s="25"/>
    </row>
    <row r="40" spans="1:8" s="38" customFormat="1" x14ac:dyDescent="0.4">
      <c r="A40" s="39" t="s">
        <v>75</v>
      </c>
      <c r="B40" s="31" t="s">
        <v>136</v>
      </c>
      <c r="C40" s="25"/>
      <c r="D40" s="25"/>
      <c r="E40" s="25"/>
      <c r="F40" s="25"/>
      <c r="G40" s="25"/>
    </row>
    <row r="41" spans="1:8" s="38" customFormat="1" x14ac:dyDescent="0.4">
      <c r="A41" s="39" t="s">
        <v>74</v>
      </c>
      <c r="B41" s="40" t="s">
        <v>130</v>
      </c>
      <c r="C41" s="25"/>
      <c r="D41" s="25"/>
      <c r="E41" s="25"/>
      <c r="F41" s="25"/>
      <c r="G41" s="25"/>
    </row>
    <row r="42" spans="1:8" s="38" customFormat="1" x14ac:dyDescent="0.4">
      <c r="A42" s="39" t="s">
        <v>73</v>
      </c>
      <c r="B42" s="40" t="s">
        <v>130</v>
      </c>
      <c r="C42" s="25"/>
      <c r="D42" s="25"/>
      <c r="E42" s="25"/>
      <c r="F42" s="25"/>
      <c r="G42" s="25"/>
    </row>
    <row r="43" spans="1:8" s="38" customFormat="1" x14ac:dyDescent="0.4">
      <c r="A43" s="39" t="s">
        <v>87</v>
      </c>
      <c r="B43" s="31" t="s">
        <v>136</v>
      </c>
      <c r="C43" s="25"/>
      <c r="D43" s="25"/>
      <c r="E43" s="25"/>
      <c r="F43" s="25"/>
      <c r="G43" s="25"/>
    </row>
    <row r="44" spans="1:8" s="38" customFormat="1" x14ac:dyDescent="0.4">
      <c r="A44" s="39" t="s">
        <v>117</v>
      </c>
      <c r="B44" s="41" t="str">
        <f>B43</f>
        <v>N/A</v>
      </c>
      <c r="C44" s="25"/>
      <c r="D44" s="25"/>
      <c r="E44" s="25"/>
      <c r="F44" s="25"/>
      <c r="G44" s="25"/>
    </row>
    <row r="45" spans="1:8" x14ac:dyDescent="0.4">
      <c r="A45" s="22" t="s">
        <v>0</v>
      </c>
      <c r="B45" s="23"/>
      <c r="C45" s="24"/>
      <c r="D45" s="24"/>
      <c r="E45" s="24"/>
      <c r="F45" s="24"/>
      <c r="G45" s="24"/>
    </row>
    <row r="46" spans="1:8" s="38" customFormat="1" x14ac:dyDescent="0.4">
      <c r="A46" s="6" t="s">
        <v>3</v>
      </c>
      <c r="B46" s="31" t="s">
        <v>126</v>
      </c>
      <c r="C46" s="25"/>
      <c r="D46" s="25"/>
      <c r="E46" s="25"/>
      <c r="F46" s="25"/>
      <c r="G46" s="25"/>
      <c r="H46"/>
    </row>
    <row r="47" spans="1:8" s="38" customFormat="1" x14ac:dyDescent="0.4">
      <c r="A47" s="6" t="s">
        <v>41</v>
      </c>
      <c r="B47" s="31" t="s">
        <v>148</v>
      </c>
      <c r="C47" s="25"/>
      <c r="D47" s="25"/>
      <c r="E47" s="25"/>
      <c r="F47" s="25"/>
      <c r="G47" s="25"/>
    </row>
    <row r="48" spans="1:8" s="38" customFormat="1" x14ac:dyDescent="0.4">
      <c r="A48" s="51" t="s">
        <v>15</v>
      </c>
      <c r="B48" s="52" t="s">
        <v>136</v>
      </c>
      <c r="C48" s="53"/>
      <c r="D48" s="53"/>
      <c r="E48" s="53"/>
      <c r="F48" s="53"/>
      <c r="G48" s="53"/>
    </row>
    <row r="49" spans="1:7" s="38" customFormat="1" x14ac:dyDescent="0.4">
      <c r="A49" s="51" t="s">
        <v>16</v>
      </c>
      <c r="B49" s="52" t="s">
        <v>149</v>
      </c>
      <c r="C49" s="53"/>
      <c r="D49" s="53"/>
      <c r="E49" s="53">
        <v>286.27</v>
      </c>
      <c r="F49" s="53"/>
      <c r="G49" s="53">
        <f>E49</f>
        <v>286.27</v>
      </c>
    </row>
    <row r="50" spans="1:7" s="38" customFormat="1" x14ac:dyDescent="0.4">
      <c r="A50" s="51" t="s">
        <v>17</v>
      </c>
      <c r="B50" s="52" t="s">
        <v>150</v>
      </c>
      <c r="C50" s="53"/>
      <c r="D50" s="53"/>
      <c r="E50" s="53">
        <v>125</v>
      </c>
      <c r="F50" s="53"/>
      <c r="G50" s="53">
        <f>E50</f>
        <v>125</v>
      </c>
    </row>
    <row r="51" spans="1:7" s="38" customFormat="1" x14ac:dyDescent="0.4">
      <c r="A51" s="6" t="s">
        <v>18</v>
      </c>
      <c r="B51" s="31" t="s">
        <v>136</v>
      </c>
      <c r="C51" s="25"/>
      <c r="D51" s="25"/>
      <c r="E51" s="25"/>
      <c r="F51" s="25"/>
      <c r="G51" s="25"/>
    </row>
    <row r="52" spans="1:7" s="38" customFormat="1" x14ac:dyDescent="0.4">
      <c r="A52" s="6" t="s">
        <v>9</v>
      </c>
      <c r="B52" s="31" t="s">
        <v>136</v>
      </c>
      <c r="C52" s="25"/>
      <c r="D52" s="25"/>
      <c r="E52" s="25"/>
      <c r="F52" s="25"/>
      <c r="G52" s="25"/>
    </row>
    <row r="53" spans="1:7" s="38" customFormat="1" x14ac:dyDescent="0.4">
      <c r="A53" s="6" t="s">
        <v>42</v>
      </c>
      <c r="B53" s="31" t="s">
        <v>136</v>
      </c>
      <c r="C53" s="25"/>
      <c r="D53" s="25"/>
      <c r="E53" s="25"/>
      <c r="F53" s="25"/>
      <c r="G53" s="25"/>
    </row>
    <row r="54" spans="1:7" s="38" customFormat="1" x14ac:dyDescent="0.4">
      <c r="A54" s="6" t="s">
        <v>87</v>
      </c>
      <c r="B54" s="31" t="s">
        <v>136</v>
      </c>
      <c r="C54" s="25"/>
      <c r="D54" s="25"/>
      <c r="E54" s="25"/>
      <c r="F54" s="25"/>
      <c r="G54" s="25"/>
    </row>
    <row r="55" spans="1:7" s="38" customFormat="1" x14ac:dyDescent="0.4">
      <c r="A55" s="6" t="s">
        <v>117</v>
      </c>
      <c r="B55" s="31" t="s">
        <v>136</v>
      </c>
      <c r="C55" s="25"/>
      <c r="D55" s="25"/>
      <c r="E55" s="25"/>
      <c r="F55" s="25"/>
      <c r="G55" s="25"/>
    </row>
    <row r="56" spans="1:7" x14ac:dyDescent="0.4">
      <c r="A56" s="22" t="s">
        <v>1</v>
      </c>
      <c r="B56" s="23"/>
      <c r="C56" s="24"/>
      <c r="D56" s="24"/>
      <c r="E56" s="24"/>
      <c r="F56" s="24"/>
      <c r="G56" s="24"/>
    </row>
    <row r="57" spans="1:7" s="38" customFormat="1" x14ac:dyDescent="0.4">
      <c r="A57" s="39" t="s">
        <v>19</v>
      </c>
      <c r="B57" s="31" t="s">
        <v>126</v>
      </c>
      <c r="C57" s="25"/>
      <c r="D57" s="25"/>
      <c r="E57" s="25"/>
      <c r="F57" s="25"/>
      <c r="G57" s="25"/>
    </row>
    <row r="58" spans="1:7" s="38" customFormat="1" x14ac:dyDescent="0.4">
      <c r="A58" s="39" t="s">
        <v>20</v>
      </c>
      <c r="B58" s="31" t="s">
        <v>126</v>
      </c>
      <c r="C58" s="25"/>
      <c r="D58" s="25"/>
      <c r="E58" s="25"/>
      <c r="F58" s="25"/>
      <c r="G58" s="25"/>
    </row>
    <row r="59" spans="1:7" s="38" customFormat="1" x14ac:dyDescent="0.4">
      <c r="A59" s="39" t="s">
        <v>21</v>
      </c>
      <c r="B59" s="31" t="s">
        <v>126</v>
      </c>
      <c r="C59" s="25"/>
      <c r="D59" s="25"/>
      <c r="E59" s="25"/>
      <c r="F59" s="25"/>
      <c r="G59" s="25"/>
    </row>
    <row r="60" spans="1:7" s="38" customFormat="1" x14ac:dyDescent="0.4">
      <c r="A60" s="39" t="s">
        <v>22</v>
      </c>
      <c r="B60" s="31" t="s">
        <v>126</v>
      </c>
      <c r="C60" s="25"/>
      <c r="D60" s="25"/>
      <c r="E60" s="25"/>
      <c r="F60" s="25"/>
      <c r="G60" s="25"/>
    </row>
    <row r="61" spans="1:7" s="38" customFormat="1" ht="24.6" x14ac:dyDescent="0.4">
      <c r="A61" s="55" t="s">
        <v>83</v>
      </c>
      <c r="B61" s="52" t="s">
        <v>160</v>
      </c>
      <c r="C61" s="53"/>
      <c r="D61" s="53"/>
      <c r="E61" s="53"/>
      <c r="F61" s="53">
        <f>((C61*1.5)-C61)</f>
        <v>0</v>
      </c>
      <c r="G61" s="53">
        <f>F61</f>
        <v>0</v>
      </c>
    </row>
    <row r="62" spans="1:7" s="38" customFormat="1" x14ac:dyDescent="0.4">
      <c r="A62" s="55" t="s">
        <v>87</v>
      </c>
      <c r="B62" s="52" t="s">
        <v>136</v>
      </c>
      <c r="C62" s="53"/>
      <c r="D62" s="53"/>
      <c r="E62" s="53"/>
      <c r="F62" s="53"/>
      <c r="G62" s="53"/>
    </row>
    <row r="63" spans="1:7" s="38" customFormat="1" x14ac:dyDescent="0.4">
      <c r="A63" s="55" t="s">
        <v>117</v>
      </c>
      <c r="B63" s="52" t="s">
        <v>147</v>
      </c>
      <c r="C63" s="53"/>
      <c r="D63" s="53"/>
      <c r="E63" s="54">
        <f>219*I2</f>
        <v>168.63</v>
      </c>
      <c r="F63" s="53"/>
      <c r="G63" s="53">
        <f>E63</f>
        <v>168.63</v>
      </c>
    </row>
    <row r="64" spans="1:7" x14ac:dyDescent="0.4">
      <c r="A64" s="22" t="s">
        <v>2</v>
      </c>
      <c r="B64" s="23"/>
      <c r="C64" s="24"/>
      <c r="D64" s="24"/>
      <c r="E64" s="24"/>
      <c r="F64" s="24"/>
      <c r="G64" s="24"/>
    </row>
    <row r="65" spans="1:10" s="38" customFormat="1" x14ac:dyDescent="0.4">
      <c r="A65" s="51" t="s">
        <v>23</v>
      </c>
      <c r="B65" s="52" t="s">
        <v>146</v>
      </c>
      <c r="C65" s="54">
        <f>195.96*I2</f>
        <v>150.88920000000002</v>
      </c>
      <c r="D65" s="53"/>
      <c r="E65" s="53">
        <f>200*I2</f>
        <v>154</v>
      </c>
      <c r="F65" s="53">
        <f>(E65*1.5)-E65</f>
        <v>77</v>
      </c>
      <c r="G65" s="53">
        <f>F65</f>
        <v>77</v>
      </c>
      <c r="H65" s="45"/>
    </row>
    <row r="66" spans="1:10" s="38" customFormat="1" x14ac:dyDescent="0.4">
      <c r="A66" s="39" t="s">
        <v>20</v>
      </c>
      <c r="B66" s="31" t="s">
        <v>126</v>
      </c>
      <c r="C66" s="25"/>
      <c r="D66" s="25"/>
      <c r="E66" s="25"/>
      <c r="F66" s="25"/>
      <c r="G66" s="25"/>
    </row>
    <row r="67" spans="1:10" s="38" customFormat="1" x14ac:dyDescent="0.4">
      <c r="A67" s="6" t="s">
        <v>21</v>
      </c>
      <c r="B67" s="31" t="s">
        <v>126</v>
      </c>
      <c r="C67" s="25"/>
      <c r="D67" s="25"/>
      <c r="E67" s="25"/>
      <c r="F67" s="25"/>
      <c r="G67" s="25"/>
    </row>
    <row r="68" spans="1:10" s="38" customFormat="1" x14ac:dyDescent="0.4">
      <c r="A68" s="6" t="s">
        <v>24</v>
      </c>
      <c r="B68" s="31" t="s">
        <v>126</v>
      </c>
      <c r="C68" s="25"/>
      <c r="D68" s="25"/>
      <c r="E68" s="25"/>
      <c r="F68" s="25"/>
      <c r="G68" s="25"/>
    </row>
    <row r="69" spans="1:10" s="38" customFormat="1" x14ac:dyDescent="0.4">
      <c r="A69" s="6" t="s">
        <v>25</v>
      </c>
      <c r="B69" s="31" t="s">
        <v>126</v>
      </c>
      <c r="C69" s="25"/>
      <c r="D69" s="25"/>
      <c r="E69" s="25"/>
      <c r="F69" s="25"/>
      <c r="G69" s="25"/>
    </row>
    <row r="70" spans="1:10" s="38" customFormat="1" x14ac:dyDescent="0.4">
      <c r="A70" s="6" t="s">
        <v>87</v>
      </c>
      <c r="B70" s="31" t="s">
        <v>136</v>
      </c>
      <c r="C70" s="25"/>
      <c r="D70" s="25"/>
      <c r="E70" s="25"/>
      <c r="F70" s="25"/>
      <c r="G70" s="25"/>
    </row>
    <row r="71" spans="1:10" s="38" customFormat="1" x14ac:dyDescent="0.4">
      <c r="A71" s="6" t="s">
        <v>117</v>
      </c>
      <c r="B71" s="31" t="s">
        <v>136</v>
      </c>
      <c r="C71" s="25"/>
      <c r="D71" s="25"/>
      <c r="E71" s="25"/>
      <c r="F71" s="25"/>
      <c r="G71" s="25"/>
    </row>
    <row r="72" spans="1:10" x14ac:dyDescent="0.4">
      <c r="A72" s="22" t="s">
        <v>4</v>
      </c>
      <c r="B72" s="23"/>
      <c r="C72" s="24"/>
      <c r="D72" s="24"/>
      <c r="E72" s="24"/>
      <c r="F72" s="24"/>
      <c r="G72" s="24"/>
    </row>
    <row r="73" spans="1:10" s="38" customFormat="1" x14ac:dyDescent="0.4">
      <c r="A73" s="51" t="s">
        <v>5</v>
      </c>
      <c r="B73" s="52" t="s">
        <v>142</v>
      </c>
      <c r="C73" s="53">
        <f>974.99*I2</f>
        <v>750.7423</v>
      </c>
      <c r="D73" s="53"/>
      <c r="E73" s="53">
        <v>839.99</v>
      </c>
      <c r="F73" s="53">
        <f>(839.99*1.5)-839.99</f>
        <v>419.99500000000012</v>
      </c>
      <c r="G73" s="53">
        <f>F73</f>
        <v>419.99500000000012</v>
      </c>
      <c r="H73" t="s">
        <v>158</v>
      </c>
    </row>
    <row r="74" spans="1:10" s="38" customFormat="1" x14ac:dyDescent="0.4">
      <c r="A74" s="6" t="s">
        <v>6</v>
      </c>
      <c r="B74" s="31" t="s">
        <v>136</v>
      </c>
      <c r="C74" s="25"/>
      <c r="D74" s="25"/>
      <c r="E74" s="25"/>
      <c r="F74" s="25"/>
      <c r="G74" s="25"/>
    </row>
    <row r="75" spans="1:10" s="38" customFormat="1" x14ac:dyDescent="0.4">
      <c r="A75" s="6" t="s">
        <v>69</v>
      </c>
      <c r="B75" s="31" t="s">
        <v>126</v>
      </c>
      <c r="C75" s="25"/>
      <c r="D75" s="25"/>
      <c r="E75" s="25"/>
      <c r="F75" s="25"/>
      <c r="G75" s="25"/>
    </row>
    <row r="76" spans="1:10" s="38" customFormat="1" x14ac:dyDescent="0.4">
      <c r="A76" s="6" t="s">
        <v>10</v>
      </c>
      <c r="B76" s="31" t="s">
        <v>126</v>
      </c>
      <c r="C76" s="25"/>
      <c r="D76" s="25"/>
      <c r="E76" s="25"/>
      <c r="F76" s="25"/>
      <c r="G76" s="25"/>
    </row>
    <row r="77" spans="1:10" s="38" customFormat="1" x14ac:dyDescent="0.4">
      <c r="A77" s="6" t="s">
        <v>11</v>
      </c>
      <c r="B77" s="31" t="s">
        <v>126</v>
      </c>
      <c r="C77" s="25"/>
      <c r="D77" s="25"/>
      <c r="E77" s="25"/>
      <c r="F77" s="25"/>
      <c r="G77" s="25"/>
    </row>
    <row r="78" spans="1:10" s="38" customFormat="1" x14ac:dyDescent="0.4">
      <c r="A78" s="51" t="s">
        <v>12</v>
      </c>
      <c r="B78" s="52" t="s">
        <v>143</v>
      </c>
      <c r="C78" s="53">
        <f>274.99*I2</f>
        <v>211.7423</v>
      </c>
      <c r="D78" s="53"/>
      <c r="E78" s="54">
        <f>180*I2</f>
        <v>138.6</v>
      </c>
      <c r="F78" s="53">
        <f>(C78*1.5)-C78</f>
        <v>105.87115</v>
      </c>
      <c r="G78" s="53">
        <f>F78</f>
        <v>105.87115</v>
      </c>
      <c r="I78" s="46"/>
      <c r="J78" s="46"/>
    </row>
    <row r="79" spans="1:10" s="38" customFormat="1" x14ac:dyDescent="0.4">
      <c r="A79" s="51" t="s">
        <v>13</v>
      </c>
      <c r="B79" s="52" t="s">
        <v>143</v>
      </c>
      <c r="C79" s="53">
        <f>I2*129.99</f>
        <v>100.09230000000001</v>
      </c>
      <c r="D79" s="53"/>
      <c r="E79" s="54">
        <f>80*I2</f>
        <v>61.6</v>
      </c>
      <c r="F79" s="53">
        <f>(C79*1.5)-C79</f>
        <v>50.046149999999997</v>
      </c>
      <c r="G79" s="53">
        <f>F79</f>
        <v>50.046149999999997</v>
      </c>
    </row>
    <row r="80" spans="1:10" s="38" customFormat="1" x14ac:dyDescent="0.4">
      <c r="A80" s="51" t="s">
        <v>14</v>
      </c>
      <c r="B80" s="52" t="s">
        <v>143</v>
      </c>
      <c r="C80" s="53">
        <f>I2*149.99</f>
        <v>115.49230000000001</v>
      </c>
      <c r="D80" s="53"/>
      <c r="E80" s="54">
        <f>65*I2</f>
        <v>50.050000000000004</v>
      </c>
      <c r="F80" s="53">
        <f>(C80*1.5)-C80</f>
        <v>57.746150000000014</v>
      </c>
      <c r="G80" s="53">
        <f>F80</f>
        <v>57.746150000000014</v>
      </c>
    </row>
    <row r="81" spans="1:8" s="38" customFormat="1" x14ac:dyDescent="0.4">
      <c r="A81" s="6" t="s">
        <v>85</v>
      </c>
      <c r="B81" s="31" t="s">
        <v>128</v>
      </c>
      <c r="C81" s="25"/>
      <c r="D81" s="25"/>
      <c r="E81" s="25"/>
      <c r="F81" s="25"/>
      <c r="G81" s="25"/>
    </row>
    <row r="82" spans="1:8" s="38" customFormat="1" x14ac:dyDescent="0.4">
      <c r="A82" s="42" t="s">
        <v>84</v>
      </c>
      <c r="B82" s="31" t="s">
        <v>144</v>
      </c>
      <c r="C82" s="25"/>
      <c r="D82" s="25"/>
      <c r="E82" s="25"/>
      <c r="F82" s="25"/>
      <c r="G82" s="25"/>
    </row>
    <row r="83" spans="1:8" s="38" customFormat="1" x14ac:dyDescent="0.4">
      <c r="A83" s="6" t="s">
        <v>87</v>
      </c>
      <c r="B83" s="31" t="s">
        <v>136</v>
      </c>
      <c r="C83" s="25"/>
      <c r="D83" s="25"/>
      <c r="E83" s="25"/>
      <c r="F83" s="25"/>
      <c r="G83" s="25"/>
    </row>
    <row r="84" spans="1:8" s="38" customFormat="1" x14ac:dyDescent="0.4">
      <c r="A84" s="6" t="s">
        <v>117</v>
      </c>
      <c r="B84" s="31" t="s">
        <v>145</v>
      </c>
      <c r="C84" s="44"/>
      <c r="D84" s="25"/>
      <c r="E84" s="25">
        <v>334.99</v>
      </c>
      <c r="F84" s="25">
        <f>(E84*1.5)-E84</f>
        <v>167.495</v>
      </c>
      <c r="G84" s="25">
        <f>F84</f>
        <v>167.495</v>
      </c>
      <c r="H84" s="11" t="s">
        <v>159</v>
      </c>
    </row>
    <row r="85" spans="1:8" x14ac:dyDescent="0.4">
      <c r="A85" s="22" t="s">
        <v>8</v>
      </c>
      <c r="B85" s="23"/>
      <c r="C85" s="24"/>
      <c r="D85" s="24"/>
      <c r="E85" s="24"/>
      <c r="F85" s="24"/>
      <c r="G85" s="24"/>
    </row>
    <row r="86" spans="1:8" s="38" customFormat="1" x14ac:dyDescent="0.4">
      <c r="A86" s="6" t="s">
        <v>27</v>
      </c>
      <c r="B86" s="31" t="s">
        <v>140</v>
      </c>
      <c r="C86" s="25"/>
      <c r="D86" s="25"/>
      <c r="E86" s="25"/>
      <c r="F86" s="25"/>
      <c r="G86" s="25"/>
    </row>
    <row r="87" spans="1:8" s="38" customFormat="1" x14ac:dyDescent="0.4">
      <c r="A87" s="6" t="s">
        <v>86</v>
      </c>
      <c r="B87" s="40" t="s">
        <v>130</v>
      </c>
      <c r="C87" s="25"/>
      <c r="D87" s="25"/>
      <c r="E87" s="25"/>
      <c r="F87" s="25"/>
      <c r="G87" s="25"/>
    </row>
    <row r="88" spans="1:8" s="38" customFormat="1" x14ac:dyDescent="0.4">
      <c r="A88" s="6" t="s">
        <v>43</v>
      </c>
      <c r="B88" s="31" t="s">
        <v>136</v>
      </c>
      <c r="C88" s="25"/>
      <c r="D88" s="25"/>
      <c r="E88" s="25"/>
      <c r="F88" s="25"/>
      <c r="G88" s="25"/>
    </row>
    <row r="89" spans="1:8" s="38" customFormat="1" x14ac:dyDescent="0.4">
      <c r="A89" s="6" t="s">
        <v>44</v>
      </c>
      <c r="B89" s="31" t="s">
        <v>136</v>
      </c>
      <c r="C89" s="25"/>
      <c r="D89" s="25"/>
      <c r="E89" s="25"/>
      <c r="F89" s="25"/>
      <c r="G89" s="25"/>
    </row>
    <row r="90" spans="1:8" s="38" customFormat="1" x14ac:dyDescent="0.4">
      <c r="A90" s="6" t="s">
        <v>45</v>
      </c>
      <c r="B90" s="40" t="s">
        <v>130</v>
      </c>
      <c r="C90" s="25"/>
      <c r="D90" s="25"/>
      <c r="E90" s="25"/>
      <c r="F90" s="25"/>
      <c r="G90" s="25"/>
    </row>
    <row r="91" spans="1:8" s="38" customFormat="1" x14ac:dyDescent="0.4">
      <c r="A91" s="6" t="s">
        <v>87</v>
      </c>
      <c r="B91" s="31" t="s">
        <v>141</v>
      </c>
      <c r="C91" s="25"/>
      <c r="D91" s="25"/>
      <c r="E91" s="25"/>
      <c r="F91" s="25"/>
      <c r="G91" s="25"/>
    </row>
    <row r="92" spans="1:8" s="38" customFormat="1" x14ac:dyDescent="0.4">
      <c r="A92" s="6" t="s">
        <v>117</v>
      </c>
      <c r="B92" s="31" t="s">
        <v>136</v>
      </c>
      <c r="C92" s="25"/>
      <c r="D92" s="25"/>
      <c r="E92" s="25"/>
      <c r="F92" s="25"/>
      <c r="G92" s="25"/>
    </row>
    <row r="93" spans="1:8" x14ac:dyDescent="0.4">
      <c r="A93" s="22" t="s">
        <v>26</v>
      </c>
      <c r="B93" s="23"/>
      <c r="C93" s="24"/>
      <c r="D93" s="24"/>
      <c r="E93" s="24"/>
      <c r="F93" s="24"/>
      <c r="G93" s="24"/>
    </row>
    <row r="94" spans="1:8" s="38" customFormat="1" x14ac:dyDescent="0.4">
      <c r="A94" s="6" t="s">
        <v>33</v>
      </c>
      <c r="B94" s="31" t="s">
        <v>136</v>
      </c>
      <c r="C94" s="25"/>
      <c r="D94" s="25"/>
      <c r="E94" s="25"/>
      <c r="F94" s="25"/>
      <c r="G94" s="25"/>
    </row>
    <row r="95" spans="1:8" s="38" customFormat="1" x14ac:dyDescent="0.4">
      <c r="A95" s="51" t="s">
        <v>34</v>
      </c>
      <c r="B95" s="52" t="s">
        <v>139</v>
      </c>
      <c r="C95" s="53"/>
      <c r="D95" s="54"/>
      <c r="E95" s="53">
        <v>45.51</v>
      </c>
      <c r="F95" s="54"/>
      <c r="G95" s="54">
        <f>E95</f>
        <v>45.51</v>
      </c>
    </row>
    <row r="96" spans="1:8" s="38" customFormat="1" x14ac:dyDescent="0.4">
      <c r="A96" s="6" t="s">
        <v>35</v>
      </c>
      <c r="B96" s="31" t="s">
        <v>136</v>
      </c>
      <c r="C96" s="25"/>
      <c r="D96" s="25"/>
      <c r="E96" s="25"/>
      <c r="F96" s="25"/>
      <c r="G96" s="25"/>
    </row>
    <row r="97" spans="1:7" s="38" customFormat="1" x14ac:dyDescent="0.4">
      <c r="A97" s="6" t="s">
        <v>70</v>
      </c>
      <c r="B97" s="31" t="s">
        <v>136</v>
      </c>
      <c r="C97" s="25"/>
      <c r="D97" s="25"/>
      <c r="E97" s="25"/>
      <c r="F97" s="25"/>
      <c r="G97" s="25"/>
    </row>
    <row r="98" spans="1:7" s="38" customFormat="1" x14ac:dyDescent="0.4">
      <c r="A98" s="6" t="s">
        <v>117</v>
      </c>
      <c r="B98" s="31" t="s">
        <v>136</v>
      </c>
      <c r="C98" s="25"/>
      <c r="D98" s="25"/>
      <c r="E98" s="25"/>
      <c r="F98" s="25"/>
      <c r="G98" s="25"/>
    </row>
    <row r="99" spans="1:7" x14ac:dyDescent="0.4">
      <c r="A99" s="22" t="s">
        <v>29</v>
      </c>
      <c r="B99" s="23"/>
      <c r="C99" s="24"/>
      <c r="D99" s="24"/>
      <c r="E99" s="24"/>
      <c r="F99" s="24"/>
      <c r="G99" s="24"/>
    </row>
    <row r="100" spans="1:7" s="38" customFormat="1" x14ac:dyDescent="0.4">
      <c r="A100" s="6" t="s">
        <v>89</v>
      </c>
      <c r="B100" s="31" t="s">
        <v>136</v>
      </c>
      <c r="C100" s="25"/>
      <c r="D100" s="25"/>
      <c r="E100" s="25"/>
      <c r="F100" s="25"/>
      <c r="G100" s="25"/>
    </row>
    <row r="101" spans="1:7" s="38" customFormat="1" x14ac:dyDescent="0.4">
      <c r="A101" s="6" t="s">
        <v>90</v>
      </c>
      <c r="B101" s="31" t="s">
        <v>136</v>
      </c>
      <c r="C101" s="25"/>
      <c r="D101" s="25"/>
      <c r="E101" s="25"/>
      <c r="F101" s="25"/>
      <c r="G101" s="25"/>
    </row>
    <row r="102" spans="1:7" s="38" customFormat="1" x14ac:dyDescent="0.4">
      <c r="A102" s="6" t="s">
        <v>30</v>
      </c>
      <c r="B102" s="31" t="s">
        <v>126</v>
      </c>
      <c r="C102" s="25"/>
      <c r="D102" s="25"/>
      <c r="E102" s="25"/>
      <c r="F102" s="25"/>
      <c r="G102" s="25"/>
    </row>
    <row r="103" spans="1:7" s="38" customFormat="1" x14ac:dyDescent="0.4">
      <c r="A103" s="6" t="s">
        <v>31</v>
      </c>
      <c r="B103" s="31" t="s">
        <v>126</v>
      </c>
      <c r="C103" s="25"/>
      <c r="D103" s="25"/>
      <c r="E103" s="25"/>
      <c r="F103" s="25"/>
      <c r="G103" s="25"/>
    </row>
    <row r="104" spans="1:7" s="38" customFormat="1" x14ac:dyDescent="0.4">
      <c r="A104" s="6" t="s">
        <v>32</v>
      </c>
      <c r="B104" s="31" t="s">
        <v>126</v>
      </c>
      <c r="C104" s="25"/>
      <c r="D104" s="25"/>
      <c r="E104" s="25"/>
      <c r="F104" s="25"/>
      <c r="G104" s="25"/>
    </row>
    <row r="105" spans="1:7" s="38" customFormat="1" x14ac:dyDescent="0.4">
      <c r="A105" s="6" t="s">
        <v>91</v>
      </c>
      <c r="B105" s="31" t="s">
        <v>161</v>
      </c>
      <c r="C105" s="25"/>
      <c r="D105" s="25"/>
      <c r="E105" s="25"/>
      <c r="F105" s="25"/>
      <c r="G105" s="25"/>
    </row>
    <row r="106" spans="1:7" s="38" customFormat="1" x14ac:dyDescent="0.4">
      <c r="A106" s="6" t="s">
        <v>46</v>
      </c>
      <c r="B106" s="31" t="s">
        <v>126</v>
      </c>
      <c r="C106" s="25"/>
      <c r="D106" s="25"/>
      <c r="E106" s="25"/>
      <c r="F106" s="25"/>
      <c r="G106" s="25"/>
    </row>
    <row r="107" spans="1:7" s="38" customFormat="1" x14ac:dyDescent="0.4">
      <c r="A107" s="6" t="s">
        <v>48</v>
      </c>
      <c r="B107" s="31" t="s">
        <v>128</v>
      </c>
      <c r="C107" s="25"/>
      <c r="D107" s="25"/>
      <c r="E107" s="25"/>
      <c r="F107" s="25"/>
      <c r="G107" s="25"/>
    </row>
    <row r="108" spans="1:7" s="38" customFormat="1" x14ac:dyDescent="0.4">
      <c r="A108" s="6" t="s">
        <v>71</v>
      </c>
      <c r="B108" s="31" t="s">
        <v>126</v>
      </c>
      <c r="C108" s="25"/>
      <c r="D108" s="25"/>
      <c r="E108" s="25"/>
      <c r="F108" s="25"/>
      <c r="G108" s="25"/>
    </row>
    <row r="109" spans="1:7" s="38" customFormat="1" x14ac:dyDescent="0.4">
      <c r="A109" s="6" t="s">
        <v>49</v>
      </c>
      <c r="B109" s="31" t="s">
        <v>136</v>
      </c>
      <c r="C109" s="25"/>
      <c r="D109" s="25"/>
      <c r="E109" s="25"/>
      <c r="F109" s="25"/>
      <c r="G109" s="25"/>
    </row>
    <row r="110" spans="1:7" s="38" customFormat="1" x14ac:dyDescent="0.4">
      <c r="A110" s="6" t="s">
        <v>50</v>
      </c>
      <c r="B110" s="31" t="s">
        <v>128</v>
      </c>
      <c r="C110" s="25"/>
      <c r="D110" s="25"/>
      <c r="E110" s="25"/>
      <c r="F110" s="25"/>
      <c r="G110" s="25"/>
    </row>
    <row r="111" spans="1:7" s="38" customFormat="1" x14ac:dyDescent="0.4">
      <c r="A111" s="6" t="s">
        <v>51</v>
      </c>
      <c r="B111" s="31" t="s">
        <v>126</v>
      </c>
      <c r="C111" s="25"/>
      <c r="D111" s="25"/>
      <c r="E111" s="25"/>
      <c r="F111" s="25"/>
      <c r="G111" s="25"/>
    </row>
    <row r="112" spans="1:7" s="38" customFormat="1" x14ac:dyDescent="0.4">
      <c r="A112" s="6" t="s">
        <v>72</v>
      </c>
      <c r="B112" s="31" t="s">
        <v>126</v>
      </c>
      <c r="C112" s="25"/>
      <c r="D112" s="25"/>
      <c r="E112" s="25"/>
      <c r="F112" s="25"/>
      <c r="G112" s="25"/>
    </row>
    <row r="113" spans="1:9" s="38" customFormat="1" ht="36.9" x14ac:dyDescent="0.4">
      <c r="A113" s="6" t="s">
        <v>87</v>
      </c>
      <c r="B113" s="31" t="s">
        <v>162</v>
      </c>
      <c r="C113" s="44"/>
      <c r="D113" s="44"/>
      <c r="E113" s="44"/>
      <c r="F113" s="44">
        <f>(C113*1.5)-C113</f>
        <v>0</v>
      </c>
      <c r="G113" s="47">
        <f>F113</f>
        <v>0</v>
      </c>
      <c r="H113" s="48"/>
      <c r="I113"/>
    </row>
    <row r="114" spans="1:9" s="38" customFormat="1" x14ac:dyDescent="0.4">
      <c r="A114" s="6" t="s">
        <v>117</v>
      </c>
      <c r="B114" s="21" t="s">
        <v>136</v>
      </c>
      <c r="C114" s="21"/>
      <c r="D114" s="21"/>
      <c r="E114" s="21"/>
      <c r="F114" s="21"/>
      <c r="G114" s="18"/>
      <c r="H114"/>
    </row>
    <row r="115" spans="1:9" x14ac:dyDescent="0.4">
      <c r="A115" s="22" t="s">
        <v>53</v>
      </c>
      <c r="B115" s="23"/>
      <c r="C115" s="24"/>
      <c r="D115" s="24"/>
      <c r="E115" s="24"/>
      <c r="F115" s="24"/>
      <c r="G115" s="24"/>
    </row>
    <row r="116" spans="1:9" s="38" customFormat="1" x14ac:dyDescent="0.4">
      <c r="A116" s="6" t="s">
        <v>47</v>
      </c>
      <c r="B116" s="31" t="s">
        <v>163</v>
      </c>
      <c r="C116" s="25"/>
      <c r="D116" s="25"/>
      <c r="E116" s="25"/>
      <c r="F116" s="25">
        <f>(259.99*1.5)-259.99</f>
        <v>129.995</v>
      </c>
      <c r="G116" s="25">
        <f>F116</f>
        <v>129.995</v>
      </c>
    </row>
    <row r="117" spans="1:9" s="38" customFormat="1" x14ac:dyDescent="0.4">
      <c r="A117" s="6" t="s">
        <v>54</v>
      </c>
      <c r="B117" s="31" t="s">
        <v>134</v>
      </c>
      <c r="C117" s="25"/>
      <c r="D117" s="25"/>
      <c r="E117" s="25"/>
      <c r="F117" s="25"/>
      <c r="G117" s="25"/>
    </row>
    <row r="118" spans="1:9" s="38" customFormat="1" x14ac:dyDescent="0.4">
      <c r="A118" s="6" t="s">
        <v>55</v>
      </c>
      <c r="B118" s="31" t="s">
        <v>126</v>
      </c>
      <c r="C118" s="25"/>
      <c r="D118" s="25"/>
      <c r="E118" s="25"/>
      <c r="F118" s="25"/>
      <c r="G118" s="25"/>
    </row>
    <row r="119" spans="1:9" s="38" customFormat="1" x14ac:dyDescent="0.4">
      <c r="A119" s="6" t="s">
        <v>56</v>
      </c>
      <c r="B119" s="31" t="s">
        <v>134</v>
      </c>
      <c r="C119" s="25"/>
      <c r="D119" s="25"/>
      <c r="E119" s="25"/>
      <c r="F119" s="25"/>
      <c r="G119" s="25"/>
    </row>
    <row r="120" spans="1:9" s="38" customFormat="1" x14ac:dyDescent="0.4">
      <c r="A120" s="6" t="s">
        <v>57</v>
      </c>
      <c r="B120" s="31" t="s">
        <v>134</v>
      </c>
      <c r="C120" s="25"/>
      <c r="D120" s="25"/>
      <c r="E120" s="25"/>
      <c r="F120" s="25"/>
      <c r="G120" s="25"/>
    </row>
    <row r="121" spans="1:9" s="38" customFormat="1" x14ac:dyDescent="0.4">
      <c r="A121" s="6" t="s">
        <v>58</v>
      </c>
      <c r="B121" s="31" t="s">
        <v>126</v>
      </c>
      <c r="C121" s="25"/>
      <c r="D121" s="25"/>
      <c r="E121" s="25"/>
      <c r="F121" s="25"/>
      <c r="G121" s="25"/>
    </row>
    <row r="122" spans="1:9" s="38" customFormat="1" x14ac:dyDescent="0.4">
      <c r="A122" s="6" t="s">
        <v>92</v>
      </c>
      <c r="B122" s="40" t="s">
        <v>130</v>
      </c>
      <c r="C122" s="25"/>
      <c r="D122" s="25"/>
      <c r="E122" s="25"/>
      <c r="F122" s="25"/>
      <c r="G122" s="25"/>
    </row>
    <row r="123" spans="1:9" s="38" customFormat="1" x14ac:dyDescent="0.4">
      <c r="A123" s="6" t="s">
        <v>93</v>
      </c>
      <c r="B123" s="40" t="s">
        <v>130</v>
      </c>
      <c r="C123" s="25"/>
      <c r="D123" s="25"/>
      <c r="E123" s="25"/>
      <c r="F123" s="25"/>
      <c r="G123" s="25"/>
    </row>
    <row r="124" spans="1:9" s="38" customFormat="1" x14ac:dyDescent="0.4">
      <c r="A124" s="43" t="s">
        <v>94</v>
      </c>
      <c r="B124" s="31" t="s">
        <v>135</v>
      </c>
      <c r="C124" s="25"/>
      <c r="D124" s="25"/>
      <c r="E124" s="25"/>
      <c r="F124" s="25"/>
      <c r="G124" s="25"/>
    </row>
    <row r="125" spans="1:9" s="38" customFormat="1" x14ac:dyDescent="0.4">
      <c r="A125" s="6" t="s">
        <v>95</v>
      </c>
      <c r="B125" s="31" t="s">
        <v>136</v>
      </c>
      <c r="C125" s="25"/>
      <c r="D125" s="25"/>
      <c r="E125" s="25"/>
      <c r="F125" s="25"/>
      <c r="G125" s="25"/>
    </row>
    <row r="126" spans="1:9" s="38" customFormat="1" x14ac:dyDescent="0.4">
      <c r="A126" s="6" t="s">
        <v>96</v>
      </c>
      <c r="B126" s="31" t="s">
        <v>137</v>
      </c>
      <c r="C126" s="25"/>
      <c r="D126" s="25"/>
      <c r="E126" s="25"/>
      <c r="F126" s="25"/>
      <c r="G126" s="25"/>
    </row>
    <row r="127" spans="1:9" s="38" customFormat="1" ht="12.6" x14ac:dyDescent="0.4">
      <c r="A127" s="6" t="s">
        <v>97</v>
      </c>
      <c r="B127" s="32" t="s">
        <v>138</v>
      </c>
      <c r="C127" s="25"/>
      <c r="D127" s="25"/>
      <c r="E127" s="25"/>
      <c r="F127" s="25"/>
      <c r="G127" s="25"/>
    </row>
    <row r="128" spans="1:9" s="38" customFormat="1" x14ac:dyDescent="0.4">
      <c r="A128" s="6" t="s">
        <v>98</v>
      </c>
      <c r="B128" s="31" t="s">
        <v>126</v>
      </c>
      <c r="C128" s="25"/>
      <c r="D128" s="25"/>
      <c r="E128" s="25"/>
      <c r="F128" s="25"/>
      <c r="G128" s="25"/>
    </row>
    <row r="129" spans="1:7" s="38" customFormat="1" ht="12.6" x14ac:dyDescent="0.4">
      <c r="A129" s="6" t="s">
        <v>108</v>
      </c>
      <c r="B129" s="32" t="s">
        <v>138</v>
      </c>
      <c r="C129" s="25"/>
      <c r="D129" s="25"/>
      <c r="E129" s="25"/>
      <c r="F129" s="25"/>
      <c r="G129" s="25"/>
    </row>
    <row r="130" spans="1:7" s="38" customFormat="1" x14ac:dyDescent="0.4">
      <c r="A130" s="6" t="s">
        <v>107</v>
      </c>
      <c r="B130" s="31" t="s">
        <v>136</v>
      </c>
      <c r="C130" s="25"/>
      <c r="D130" s="25"/>
      <c r="E130" s="25"/>
      <c r="F130" s="25"/>
      <c r="G130" s="25"/>
    </row>
    <row r="131" spans="1:7" s="38" customFormat="1" x14ac:dyDescent="0.4">
      <c r="A131" s="6" t="s">
        <v>87</v>
      </c>
      <c r="B131" s="31" t="s">
        <v>136</v>
      </c>
      <c r="C131" s="25"/>
      <c r="D131" s="25"/>
      <c r="E131" s="25"/>
      <c r="F131" s="25"/>
      <c r="G131" s="25"/>
    </row>
    <row r="132" spans="1:7" s="38" customFormat="1" x14ac:dyDescent="0.4">
      <c r="A132" s="6" t="s">
        <v>119</v>
      </c>
      <c r="B132" s="31" t="s">
        <v>126</v>
      </c>
      <c r="C132" s="25"/>
      <c r="D132" s="25"/>
      <c r="E132" s="25"/>
      <c r="F132" s="25"/>
      <c r="G132" s="25"/>
    </row>
    <row r="133" spans="1:7" s="38" customFormat="1" x14ac:dyDescent="0.4">
      <c r="A133" s="6" t="s">
        <v>120</v>
      </c>
      <c r="B133" s="31" t="s">
        <v>136</v>
      </c>
      <c r="C133" s="25"/>
      <c r="D133" s="25"/>
      <c r="E133" s="25"/>
      <c r="F133" s="25"/>
      <c r="G133" s="25"/>
    </row>
    <row r="134" spans="1:7" x14ac:dyDescent="0.4">
      <c r="B134" s="35" t="s">
        <v>116</v>
      </c>
      <c r="C134" s="16">
        <f>SUM(C3:C133)</f>
        <v>2089.5607</v>
      </c>
      <c r="D134" s="16">
        <f t="shared" ref="D134:F134" si="0">SUM(D3:D133)</f>
        <v>5905.5</v>
      </c>
      <c r="E134" s="16">
        <f t="shared" si="0"/>
        <v>3501.0693000000001</v>
      </c>
      <c r="F134" s="16">
        <f t="shared" si="0"/>
        <v>1433.4384500000001</v>
      </c>
      <c r="G134" s="16">
        <f>SUM(G3:G133)</f>
        <v>12968.728450000004</v>
      </c>
    </row>
    <row r="135" spans="1:7" ht="12.6" thickBot="1" x14ac:dyDescent="0.45"/>
    <row r="136" spans="1:7" ht="12.6" thickBot="1" x14ac:dyDescent="0.45">
      <c r="B136" s="35" t="s">
        <v>115</v>
      </c>
      <c r="C136" s="50">
        <f>SUM(G3:G133)</f>
        <v>12968.728450000004</v>
      </c>
      <c r="D136" s="49"/>
    </row>
    <row r="140" spans="1:7" x14ac:dyDescent="0.4">
      <c r="A140" s="1"/>
    </row>
    <row r="141" spans="1:7" x14ac:dyDescent="0.4">
      <c r="A141" s="69" t="s">
        <v>103</v>
      </c>
      <c r="B141" s="70"/>
      <c r="C141" s="70"/>
      <c r="D141" s="70"/>
      <c r="E141" s="70"/>
      <c r="F141" s="70"/>
      <c r="G141" s="70"/>
    </row>
    <row r="142" spans="1:7" x14ac:dyDescent="0.4">
      <c r="A142" s="66" t="s">
        <v>104</v>
      </c>
      <c r="B142" s="67"/>
      <c r="C142" s="67"/>
      <c r="D142" s="67"/>
      <c r="E142" s="67"/>
      <c r="F142" s="67"/>
      <c r="G142" s="68"/>
    </row>
    <row r="143" spans="1:7" x14ac:dyDescent="0.4">
      <c r="A143" s="57" t="s">
        <v>109</v>
      </c>
      <c r="B143" s="58"/>
      <c r="C143" s="58"/>
      <c r="D143" s="58"/>
      <c r="E143" s="58"/>
      <c r="F143" s="58"/>
      <c r="G143" s="59"/>
    </row>
    <row r="144" spans="1:7" x14ac:dyDescent="0.4">
      <c r="A144" s="57" t="s">
        <v>110</v>
      </c>
      <c r="B144" s="58"/>
      <c r="C144" s="58"/>
      <c r="D144" s="58"/>
      <c r="E144" s="58"/>
      <c r="F144" s="58"/>
      <c r="G144" s="59"/>
    </row>
    <row r="145" spans="1:7" x14ac:dyDescent="0.4">
      <c r="A145" s="57" t="s">
        <v>123</v>
      </c>
      <c r="B145" s="58"/>
      <c r="C145" s="58"/>
      <c r="D145" s="58"/>
      <c r="E145" s="58"/>
      <c r="F145" s="58"/>
      <c r="G145" s="59"/>
    </row>
    <row r="146" spans="1:7" x14ac:dyDescent="0.4">
      <c r="A146" s="57" t="s">
        <v>124</v>
      </c>
      <c r="B146" s="58"/>
      <c r="C146" s="58"/>
      <c r="D146" s="58"/>
      <c r="E146" s="58"/>
      <c r="F146" s="58"/>
      <c r="G146" s="59"/>
    </row>
    <row r="147" spans="1:7" x14ac:dyDescent="0.4">
      <c r="A147" s="60" t="s">
        <v>111</v>
      </c>
      <c r="B147" s="61"/>
      <c r="C147" s="61"/>
      <c r="D147" s="61"/>
      <c r="E147" s="61"/>
      <c r="F147" s="61"/>
      <c r="G147" s="62"/>
    </row>
  </sheetData>
  <mergeCells count="8">
    <mergeCell ref="A146:G146"/>
    <mergeCell ref="A147:G147"/>
    <mergeCell ref="C1:G1"/>
    <mergeCell ref="A142:G142"/>
    <mergeCell ref="A143:G143"/>
    <mergeCell ref="A141:G141"/>
    <mergeCell ref="A144:G144"/>
    <mergeCell ref="A145:G145"/>
  </mergeCells>
  <phoneticPr fontId="4" type="noConversion"/>
  <conditionalFormatting sqref="C62:G62 C114:G114 C113 E113:G113 C65 C61 E61:G61 C116:G133 C66:G71">
    <cfRule type="cellIs" dxfId="1" priority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scale="35" orientation="portrait" r:id="rId1"/>
  <headerFooter alignWithMargins="0">
    <oddHeader>&amp;C&amp;"Arial,Gras"&amp;12ETS
SAE 2019 Clean Snowmobile Challenge - MSRP</oddHeader>
    <oddFooter>&amp;CPage &amp;P of &amp;N&amp;R&amp;D</oddFooter>
  </headerFooter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J147"/>
  <sheetViews>
    <sheetView view="pageBreakPreview" zoomScale="60" zoomScaleNormal="80" workbookViewId="0">
      <selection activeCell="I21" sqref="I21"/>
    </sheetView>
  </sheetViews>
  <sheetFormatPr baseColWidth="10" defaultColWidth="9.1640625" defaultRowHeight="12.3" x14ac:dyDescent="0.4"/>
  <cols>
    <col min="1" max="1" width="44.44140625" customWidth="1"/>
    <col min="2" max="2" width="33.83203125" style="36" customWidth="1"/>
    <col min="3" max="3" width="20.33203125" style="17" bestFit="1" customWidth="1"/>
    <col min="4" max="4" width="16.71875" style="17" customWidth="1"/>
    <col min="5" max="5" width="19.27734375" style="17" bestFit="1" customWidth="1"/>
    <col min="6" max="7" width="43.5546875" style="17" bestFit="1" customWidth="1"/>
    <col min="9" max="10" width="9.83203125" bestFit="1" customWidth="1"/>
  </cols>
  <sheetData>
    <row r="1" spans="1:9" ht="12.6" thickBot="1" x14ac:dyDescent="0.45">
      <c r="A1" s="3" t="s">
        <v>99</v>
      </c>
      <c r="B1" s="33" t="s">
        <v>61</v>
      </c>
      <c r="C1" s="63" t="s">
        <v>105</v>
      </c>
      <c r="D1" s="64"/>
      <c r="E1" s="64"/>
      <c r="F1" s="64"/>
      <c r="G1" s="65"/>
      <c r="I1" s="11" t="s">
        <v>131</v>
      </c>
    </row>
    <row r="2" spans="1:9" ht="24.9" thickTop="1" x14ac:dyDescent="0.4">
      <c r="A2" s="2"/>
      <c r="B2" s="34"/>
      <c r="C2" s="12" t="s">
        <v>100</v>
      </c>
      <c r="D2" s="12" t="s">
        <v>101</v>
      </c>
      <c r="E2" s="12" t="s">
        <v>121</v>
      </c>
      <c r="F2" s="12" t="s">
        <v>122</v>
      </c>
      <c r="G2" s="12" t="s">
        <v>118</v>
      </c>
      <c r="I2" s="20">
        <v>0.77</v>
      </c>
    </row>
    <row r="3" spans="1:9" x14ac:dyDescent="0.4">
      <c r="A3" s="7" t="s">
        <v>125</v>
      </c>
      <c r="B3" s="8"/>
      <c r="C3" s="15"/>
      <c r="D3" s="15"/>
      <c r="E3" s="15"/>
      <c r="F3" s="15"/>
      <c r="G3" s="14" t="s">
        <v>178</v>
      </c>
    </row>
    <row r="4" spans="1:9" x14ac:dyDescent="0.4">
      <c r="A4" s="22" t="s">
        <v>106</v>
      </c>
      <c r="B4" s="23"/>
      <c r="C4" s="24"/>
      <c r="D4" s="24"/>
      <c r="E4" s="24"/>
      <c r="F4" s="24"/>
      <c r="G4" s="24"/>
    </row>
    <row r="5" spans="1:9" x14ac:dyDescent="0.4">
      <c r="A5" s="6" t="s">
        <v>62</v>
      </c>
      <c r="B5" s="31" t="s">
        <v>126</v>
      </c>
      <c r="C5" s="25"/>
      <c r="D5" s="25"/>
      <c r="E5" s="25">
        <v>44.99</v>
      </c>
      <c r="F5" s="44"/>
      <c r="G5" s="25">
        <f>MAX(C5:F5)</f>
        <v>44.99</v>
      </c>
    </row>
    <row r="6" spans="1:9" x14ac:dyDescent="0.4">
      <c r="A6" s="4" t="s">
        <v>63</v>
      </c>
      <c r="B6" s="19" t="s">
        <v>127</v>
      </c>
      <c r="C6" s="13"/>
      <c r="D6" s="13"/>
      <c r="E6" s="13"/>
      <c r="F6" s="13"/>
      <c r="G6" s="13"/>
    </row>
    <row r="7" spans="1:9" x14ac:dyDescent="0.4">
      <c r="A7" s="4" t="s">
        <v>64</v>
      </c>
      <c r="B7" s="19" t="s">
        <v>127</v>
      </c>
      <c r="C7" s="13"/>
      <c r="D7" s="13"/>
      <c r="E7" s="13"/>
      <c r="F7" s="13"/>
      <c r="G7" s="13"/>
    </row>
    <row r="8" spans="1:9" x14ac:dyDescent="0.4">
      <c r="A8" s="4" t="s">
        <v>65</v>
      </c>
      <c r="B8" s="19" t="s">
        <v>128</v>
      </c>
      <c r="C8" s="13"/>
      <c r="D8" s="13"/>
      <c r="E8" s="13"/>
      <c r="F8" s="13"/>
      <c r="G8" s="13"/>
    </row>
    <row r="9" spans="1:9" x14ac:dyDescent="0.4">
      <c r="A9" s="6" t="s">
        <v>66</v>
      </c>
      <c r="B9" s="31" t="s">
        <v>129</v>
      </c>
      <c r="C9" s="44" t="s">
        <v>164</v>
      </c>
      <c r="D9" s="25"/>
      <c r="E9" s="44" t="s">
        <v>177</v>
      </c>
      <c r="F9" s="25"/>
      <c r="G9" s="25"/>
      <c r="H9" s="11" t="s">
        <v>155</v>
      </c>
    </row>
    <row r="10" spans="1:9" x14ac:dyDescent="0.4">
      <c r="A10" s="4" t="s">
        <v>67</v>
      </c>
      <c r="B10" s="19" t="s">
        <v>130</v>
      </c>
      <c r="C10" s="13"/>
      <c r="D10" s="13"/>
      <c r="E10" s="13"/>
      <c r="F10" s="13"/>
      <c r="G10" s="13"/>
    </row>
    <row r="11" spans="1:9" x14ac:dyDescent="0.4">
      <c r="A11" s="4" t="s">
        <v>88</v>
      </c>
      <c r="B11" s="19" t="s">
        <v>126</v>
      </c>
      <c r="C11" s="13"/>
      <c r="D11" s="13"/>
      <c r="E11" s="13"/>
      <c r="F11" s="13"/>
      <c r="G11" s="13"/>
    </row>
    <row r="12" spans="1:9" x14ac:dyDescent="0.4">
      <c r="A12" s="5" t="s">
        <v>20</v>
      </c>
      <c r="B12" s="19" t="s">
        <v>126</v>
      </c>
      <c r="C12" s="13"/>
      <c r="D12" s="13"/>
      <c r="E12" s="13"/>
      <c r="F12" s="13"/>
      <c r="G12" s="13"/>
    </row>
    <row r="13" spans="1:9" x14ac:dyDescent="0.4">
      <c r="A13" s="5" t="s">
        <v>117</v>
      </c>
      <c r="B13" s="19" t="s">
        <v>127</v>
      </c>
      <c r="C13" s="13"/>
      <c r="D13" s="13"/>
      <c r="E13" s="13"/>
      <c r="F13" s="13"/>
      <c r="G13" s="13"/>
    </row>
    <row r="14" spans="1:9" x14ac:dyDescent="0.4">
      <c r="A14" s="22" t="s">
        <v>52</v>
      </c>
      <c r="B14" s="23"/>
      <c r="C14" s="24"/>
      <c r="D14" s="24">
        <f>3937*1.5</f>
        <v>5905.5</v>
      </c>
      <c r="E14" s="24"/>
      <c r="F14" s="24"/>
      <c r="G14" s="24">
        <f>D14</f>
        <v>5905.5</v>
      </c>
    </row>
    <row r="15" spans="1:9" s="38" customFormat="1" x14ac:dyDescent="0.4">
      <c r="A15" s="6" t="s">
        <v>60</v>
      </c>
      <c r="B15" s="31" t="s">
        <v>130</v>
      </c>
      <c r="C15" s="25"/>
      <c r="D15" s="25"/>
      <c r="E15" s="25"/>
      <c r="F15" s="25"/>
      <c r="G15" s="25"/>
    </row>
    <row r="16" spans="1:9" s="38" customFormat="1" x14ac:dyDescent="0.4">
      <c r="A16" s="39" t="s">
        <v>28</v>
      </c>
      <c r="B16" s="31" t="s">
        <v>130</v>
      </c>
      <c r="C16" s="25"/>
      <c r="D16" s="25"/>
      <c r="E16" s="25"/>
      <c r="F16" s="25"/>
      <c r="G16" s="25"/>
    </row>
    <row r="17" spans="1:7" s="38" customFormat="1" x14ac:dyDescent="0.4">
      <c r="A17" s="39" t="s">
        <v>112</v>
      </c>
      <c r="B17" s="31" t="s">
        <v>130</v>
      </c>
      <c r="C17" s="25"/>
      <c r="D17" s="25"/>
      <c r="E17" s="25"/>
      <c r="F17" s="25"/>
      <c r="G17" s="25"/>
    </row>
    <row r="18" spans="1:7" s="38" customFormat="1" x14ac:dyDescent="0.4">
      <c r="A18" s="39" t="s">
        <v>113</v>
      </c>
      <c r="B18" s="31" t="s">
        <v>130</v>
      </c>
      <c r="C18" s="25"/>
      <c r="D18" s="25"/>
      <c r="E18" s="25"/>
      <c r="F18" s="25"/>
      <c r="G18" s="25"/>
    </row>
    <row r="19" spans="1:7" s="38" customFormat="1" x14ac:dyDescent="0.4">
      <c r="A19" s="39" t="s">
        <v>37</v>
      </c>
      <c r="B19" s="31" t="s">
        <v>130</v>
      </c>
      <c r="C19" s="25"/>
      <c r="D19" s="25"/>
      <c r="E19" s="25"/>
      <c r="F19" s="25"/>
      <c r="G19" s="25"/>
    </row>
    <row r="20" spans="1:7" s="38" customFormat="1" x14ac:dyDescent="0.4">
      <c r="A20" s="39" t="s">
        <v>36</v>
      </c>
      <c r="B20" s="31" t="s">
        <v>136</v>
      </c>
      <c r="C20" s="25"/>
      <c r="D20" s="25"/>
      <c r="E20" s="25"/>
      <c r="F20" s="25"/>
      <c r="G20" s="25"/>
    </row>
    <row r="21" spans="1:7" s="38" customFormat="1" x14ac:dyDescent="0.4">
      <c r="A21" s="39" t="s">
        <v>102</v>
      </c>
      <c r="B21" s="31" t="s">
        <v>136</v>
      </c>
      <c r="C21" s="25"/>
      <c r="D21" s="25"/>
      <c r="E21" s="25"/>
      <c r="F21" s="25"/>
      <c r="G21" s="25"/>
    </row>
    <row r="22" spans="1:7" s="38" customFormat="1" x14ac:dyDescent="0.4">
      <c r="A22" s="6" t="s">
        <v>87</v>
      </c>
      <c r="B22" s="31" t="s">
        <v>153</v>
      </c>
      <c r="C22" s="25"/>
      <c r="D22" s="44"/>
      <c r="E22" s="25"/>
      <c r="F22" s="25"/>
      <c r="G22" s="25"/>
    </row>
    <row r="23" spans="1:7" s="38" customFormat="1" x14ac:dyDescent="0.4">
      <c r="A23" s="51" t="s">
        <v>117</v>
      </c>
      <c r="B23" s="52" t="s">
        <v>154</v>
      </c>
      <c r="C23" s="53">
        <f>364.06</f>
        <v>364.06</v>
      </c>
      <c r="D23" s="53"/>
      <c r="E23" s="53">
        <f>850.58</f>
        <v>850.58</v>
      </c>
      <c r="F23" s="54" t="s">
        <v>165</v>
      </c>
      <c r="G23" s="53" t="str">
        <f>F23</f>
        <v>(850,58*1,5)-850,58</v>
      </c>
    </row>
    <row r="24" spans="1:7" x14ac:dyDescent="0.4">
      <c r="A24" s="22" t="s">
        <v>7</v>
      </c>
      <c r="B24" s="23"/>
      <c r="C24" s="24"/>
      <c r="D24" s="24"/>
      <c r="E24" s="24"/>
      <c r="F24" s="24"/>
      <c r="G24" s="24"/>
    </row>
    <row r="25" spans="1:7" s="38" customFormat="1" x14ac:dyDescent="0.4">
      <c r="A25" s="39" t="s">
        <v>59</v>
      </c>
      <c r="B25" s="31" t="s">
        <v>151</v>
      </c>
      <c r="C25" s="25"/>
      <c r="D25" s="25"/>
      <c r="E25" s="25">
        <v>320</v>
      </c>
      <c r="F25" s="25"/>
      <c r="G25" s="25">
        <f>E25</f>
        <v>320</v>
      </c>
    </row>
    <row r="26" spans="1:7" s="38" customFormat="1" x14ac:dyDescent="0.4">
      <c r="A26" s="39" t="s">
        <v>39</v>
      </c>
      <c r="B26" s="31" t="s">
        <v>136</v>
      </c>
      <c r="C26" s="25"/>
      <c r="D26" s="25"/>
      <c r="E26" s="25"/>
      <c r="F26" s="25"/>
      <c r="G26" s="25"/>
    </row>
    <row r="27" spans="1:7" s="38" customFormat="1" x14ac:dyDescent="0.4">
      <c r="A27" s="39" t="s">
        <v>114</v>
      </c>
      <c r="B27" s="31" t="s">
        <v>152</v>
      </c>
      <c r="C27" s="25"/>
      <c r="D27" s="25"/>
      <c r="E27" s="44">
        <v>49.99</v>
      </c>
      <c r="F27" s="25"/>
      <c r="G27" s="25">
        <f>E27</f>
        <v>49.99</v>
      </c>
    </row>
    <row r="28" spans="1:7" s="38" customFormat="1" x14ac:dyDescent="0.4">
      <c r="A28" s="39" t="s">
        <v>40</v>
      </c>
      <c r="B28" s="31" t="s">
        <v>136</v>
      </c>
      <c r="C28" s="25"/>
      <c r="D28" s="25"/>
      <c r="E28" s="25"/>
      <c r="F28" s="25"/>
      <c r="G28" s="25"/>
    </row>
    <row r="29" spans="1:7" s="38" customFormat="1" x14ac:dyDescent="0.4">
      <c r="A29" s="39" t="s">
        <v>82</v>
      </c>
      <c r="B29" s="31" t="s">
        <v>136</v>
      </c>
      <c r="C29" s="25"/>
      <c r="D29" s="25"/>
      <c r="E29" s="25"/>
      <c r="F29" s="25"/>
      <c r="G29" s="25"/>
    </row>
    <row r="30" spans="1:7" s="38" customFormat="1" x14ac:dyDescent="0.4">
      <c r="A30" s="39" t="s">
        <v>81</v>
      </c>
      <c r="B30" s="31" t="s">
        <v>136</v>
      </c>
      <c r="C30" s="25"/>
      <c r="D30" s="25"/>
      <c r="E30" s="25"/>
      <c r="F30" s="25"/>
      <c r="G30" s="25"/>
    </row>
    <row r="31" spans="1:7" s="38" customFormat="1" x14ac:dyDescent="0.4">
      <c r="A31" s="39" t="s">
        <v>80</v>
      </c>
      <c r="B31" s="31" t="s">
        <v>136</v>
      </c>
      <c r="C31" s="25"/>
      <c r="D31" s="25"/>
      <c r="E31" s="25"/>
      <c r="F31" s="25"/>
      <c r="G31" s="25"/>
    </row>
    <row r="32" spans="1:7" s="38" customFormat="1" x14ac:dyDescent="0.4">
      <c r="A32" s="6" t="s">
        <v>68</v>
      </c>
      <c r="B32" s="31" t="s">
        <v>136</v>
      </c>
      <c r="C32" s="25"/>
      <c r="D32" s="25"/>
      <c r="E32" s="25"/>
      <c r="F32" s="25"/>
      <c r="G32" s="25"/>
    </row>
    <row r="33" spans="1:8" s="38" customFormat="1" x14ac:dyDescent="0.4">
      <c r="A33" s="6" t="s">
        <v>87</v>
      </c>
      <c r="B33" s="31" t="s">
        <v>136</v>
      </c>
      <c r="C33" s="25"/>
      <c r="D33" s="25"/>
      <c r="E33" s="25"/>
      <c r="F33" s="25"/>
      <c r="G33" s="25"/>
    </row>
    <row r="34" spans="1:8" s="38" customFormat="1" x14ac:dyDescent="0.4">
      <c r="A34" s="6" t="s">
        <v>117</v>
      </c>
      <c r="B34" s="31" t="s">
        <v>136</v>
      </c>
      <c r="C34" s="25"/>
      <c r="D34" s="25"/>
      <c r="E34" s="25"/>
      <c r="F34" s="25"/>
      <c r="G34" s="25"/>
    </row>
    <row r="35" spans="1:8" x14ac:dyDescent="0.4">
      <c r="A35" s="22" t="s">
        <v>38</v>
      </c>
      <c r="B35" s="23"/>
      <c r="C35" s="24"/>
      <c r="D35" s="24"/>
      <c r="E35" s="24"/>
      <c r="F35" s="24"/>
      <c r="G35" s="24"/>
    </row>
    <row r="36" spans="1:8" s="38" customFormat="1" x14ac:dyDescent="0.4">
      <c r="A36" s="39" t="s">
        <v>79</v>
      </c>
      <c r="B36" s="40" t="s">
        <v>130</v>
      </c>
      <c r="C36" s="25"/>
      <c r="D36" s="25"/>
      <c r="E36" s="25"/>
      <c r="F36" s="25"/>
      <c r="G36" s="25"/>
    </row>
    <row r="37" spans="1:8" s="38" customFormat="1" x14ac:dyDescent="0.4">
      <c r="A37" s="39" t="s">
        <v>78</v>
      </c>
      <c r="B37" s="40" t="s">
        <v>130</v>
      </c>
      <c r="C37" s="25"/>
      <c r="D37" s="25"/>
      <c r="E37" s="25"/>
      <c r="F37" s="25"/>
      <c r="G37" s="25"/>
    </row>
    <row r="38" spans="1:8" s="38" customFormat="1" x14ac:dyDescent="0.4">
      <c r="A38" s="39" t="s">
        <v>77</v>
      </c>
      <c r="B38" s="31" t="s">
        <v>136</v>
      </c>
      <c r="C38" s="25"/>
      <c r="D38" s="25"/>
      <c r="E38" s="25"/>
      <c r="F38" s="25"/>
      <c r="G38" s="25"/>
    </row>
    <row r="39" spans="1:8" s="38" customFormat="1" x14ac:dyDescent="0.4">
      <c r="A39" s="39" t="s">
        <v>76</v>
      </c>
      <c r="B39" s="40" t="s">
        <v>130</v>
      </c>
      <c r="C39" s="25"/>
      <c r="D39" s="25"/>
      <c r="E39" s="25"/>
      <c r="F39" s="25"/>
      <c r="G39" s="25"/>
    </row>
    <row r="40" spans="1:8" s="38" customFormat="1" x14ac:dyDescent="0.4">
      <c r="A40" s="39" t="s">
        <v>75</v>
      </c>
      <c r="B40" s="31" t="s">
        <v>136</v>
      </c>
      <c r="C40" s="25"/>
      <c r="D40" s="25"/>
      <c r="E40" s="25"/>
      <c r="F40" s="25"/>
      <c r="G40" s="25"/>
    </row>
    <row r="41" spans="1:8" s="38" customFormat="1" x14ac:dyDescent="0.4">
      <c r="A41" s="39" t="s">
        <v>74</v>
      </c>
      <c r="B41" s="40" t="s">
        <v>130</v>
      </c>
      <c r="C41" s="25"/>
      <c r="D41" s="25"/>
      <c r="E41" s="25"/>
      <c r="F41" s="25"/>
      <c r="G41" s="25"/>
    </row>
    <row r="42" spans="1:8" s="38" customFormat="1" x14ac:dyDescent="0.4">
      <c r="A42" s="39" t="s">
        <v>73</v>
      </c>
      <c r="B42" s="40" t="s">
        <v>130</v>
      </c>
      <c r="C42" s="25"/>
      <c r="D42" s="25"/>
      <c r="E42" s="25"/>
      <c r="F42" s="25"/>
      <c r="G42" s="25"/>
    </row>
    <row r="43" spans="1:8" s="38" customFormat="1" x14ac:dyDescent="0.4">
      <c r="A43" s="39" t="s">
        <v>87</v>
      </c>
      <c r="B43" s="31" t="s">
        <v>136</v>
      </c>
      <c r="C43" s="25"/>
      <c r="D43" s="25"/>
      <c r="E43" s="25"/>
      <c r="F43" s="25"/>
      <c r="G43" s="25"/>
    </row>
    <row r="44" spans="1:8" s="38" customFormat="1" x14ac:dyDescent="0.4">
      <c r="A44" s="39" t="s">
        <v>117</v>
      </c>
      <c r="B44" s="41" t="str">
        <f>B43</f>
        <v>N/A</v>
      </c>
      <c r="C44" s="25"/>
      <c r="D44" s="25"/>
      <c r="E44" s="25"/>
      <c r="F44" s="25"/>
      <c r="G44" s="25"/>
    </row>
    <row r="45" spans="1:8" x14ac:dyDescent="0.4">
      <c r="A45" s="22" t="s">
        <v>0</v>
      </c>
      <c r="B45" s="23"/>
      <c r="C45" s="24"/>
      <c r="D45" s="24"/>
      <c r="E45" s="24"/>
      <c r="F45" s="24"/>
      <c r="G45" s="24"/>
    </row>
    <row r="46" spans="1:8" s="38" customFormat="1" x14ac:dyDescent="0.4">
      <c r="A46" s="6" t="s">
        <v>3</v>
      </c>
      <c r="B46" s="31" t="s">
        <v>126</v>
      </c>
      <c r="C46" s="25"/>
      <c r="D46" s="25"/>
      <c r="E46" s="25"/>
      <c r="F46" s="25"/>
      <c r="G46" s="25"/>
      <c r="H46"/>
    </row>
    <row r="47" spans="1:8" s="38" customFormat="1" x14ac:dyDescent="0.4">
      <c r="A47" s="6" t="s">
        <v>41</v>
      </c>
      <c r="B47" s="31" t="s">
        <v>148</v>
      </c>
      <c r="C47" s="25"/>
      <c r="D47" s="25"/>
      <c r="E47" s="25"/>
      <c r="F47" s="25"/>
      <c r="G47" s="25"/>
    </row>
    <row r="48" spans="1:8" s="38" customFormat="1" x14ac:dyDescent="0.4">
      <c r="A48" s="51" t="s">
        <v>15</v>
      </c>
      <c r="B48" s="52" t="s">
        <v>136</v>
      </c>
      <c r="C48" s="53"/>
      <c r="D48" s="53"/>
      <c r="E48" s="53"/>
      <c r="F48" s="53"/>
      <c r="G48" s="53"/>
    </row>
    <row r="49" spans="1:7" s="38" customFormat="1" x14ac:dyDescent="0.4">
      <c r="A49" s="51" t="s">
        <v>16</v>
      </c>
      <c r="B49" s="52" t="s">
        <v>149</v>
      </c>
      <c r="C49" s="53"/>
      <c r="D49" s="53"/>
      <c r="E49" s="53">
        <v>286.27</v>
      </c>
      <c r="F49" s="53"/>
      <c r="G49" s="53">
        <f>E49</f>
        <v>286.27</v>
      </c>
    </row>
    <row r="50" spans="1:7" s="38" customFormat="1" x14ac:dyDescent="0.4">
      <c r="A50" s="51" t="s">
        <v>17</v>
      </c>
      <c r="B50" s="52" t="s">
        <v>150</v>
      </c>
      <c r="C50" s="53"/>
      <c r="D50" s="53"/>
      <c r="E50" s="53">
        <v>125</v>
      </c>
      <c r="F50" s="53"/>
      <c r="G50" s="53">
        <f>E50</f>
        <v>125</v>
      </c>
    </row>
    <row r="51" spans="1:7" s="38" customFormat="1" x14ac:dyDescent="0.4">
      <c r="A51" s="6" t="s">
        <v>18</v>
      </c>
      <c r="B51" s="31" t="s">
        <v>136</v>
      </c>
      <c r="C51" s="25"/>
      <c r="D51" s="25"/>
      <c r="E51" s="25"/>
      <c r="F51" s="25"/>
      <c r="G51" s="25"/>
    </row>
    <row r="52" spans="1:7" s="38" customFormat="1" x14ac:dyDescent="0.4">
      <c r="A52" s="6" t="s">
        <v>9</v>
      </c>
      <c r="B52" s="31" t="s">
        <v>136</v>
      </c>
      <c r="C52" s="25"/>
      <c r="D52" s="25"/>
      <c r="E52" s="25"/>
      <c r="F52" s="25"/>
      <c r="G52" s="25"/>
    </row>
    <row r="53" spans="1:7" s="38" customFormat="1" x14ac:dyDescent="0.4">
      <c r="A53" s="6" t="s">
        <v>42</v>
      </c>
      <c r="B53" s="31" t="s">
        <v>136</v>
      </c>
      <c r="C53" s="25"/>
      <c r="D53" s="25"/>
      <c r="E53" s="25"/>
      <c r="F53" s="25"/>
      <c r="G53" s="25"/>
    </row>
    <row r="54" spans="1:7" s="38" customFormat="1" x14ac:dyDescent="0.4">
      <c r="A54" s="6" t="s">
        <v>87</v>
      </c>
      <c r="B54" s="31" t="s">
        <v>136</v>
      </c>
      <c r="C54" s="25"/>
      <c r="D54" s="25"/>
      <c r="E54" s="25"/>
      <c r="F54" s="25"/>
      <c r="G54" s="25"/>
    </row>
    <row r="55" spans="1:7" s="38" customFormat="1" x14ac:dyDescent="0.4">
      <c r="A55" s="6" t="s">
        <v>117</v>
      </c>
      <c r="B55" s="31" t="s">
        <v>136</v>
      </c>
      <c r="C55" s="25"/>
      <c r="D55" s="25"/>
      <c r="E55" s="25"/>
      <c r="F55" s="25"/>
      <c r="G55" s="25"/>
    </row>
    <row r="56" spans="1:7" x14ac:dyDescent="0.4">
      <c r="A56" s="22" t="s">
        <v>1</v>
      </c>
      <c r="B56" s="23"/>
      <c r="C56" s="24"/>
      <c r="D56" s="24"/>
      <c r="E56" s="24"/>
      <c r="F56" s="24"/>
      <c r="G56" s="24"/>
    </row>
    <row r="57" spans="1:7" s="38" customFormat="1" x14ac:dyDescent="0.4">
      <c r="A57" s="39" t="s">
        <v>19</v>
      </c>
      <c r="B57" s="31" t="s">
        <v>126</v>
      </c>
      <c r="C57" s="25"/>
      <c r="D57" s="25"/>
      <c r="E57" s="25"/>
      <c r="F57" s="25"/>
      <c r="G57" s="25"/>
    </row>
    <row r="58" spans="1:7" s="38" customFormat="1" x14ac:dyDescent="0.4">
      <c r="A58" s="39" t="s">
        <v>20</v>
      </c>
      <c r="B58" s="31" t="s">
        <v>126</v>
      </c>
      <c r="C58" s="25"/>
      <c r="D58" s="25"/>
      <c r="E58" s="25"/>
      <c r="F58" s="25"/>
      <c r="G58" s="25"/>
    </row>
    <row r="59" spans="1:7" s="38" customFormat="1" x14ac:dyDescent="0.4">
      <c r="A59" s="39" t="s">
        <v>21</v>
      </c>
      <c r="B59" s="31" t="s">
        <v>126</v>
      </c>
      <c r="C59" s="25"/>
      <c r="D59" s="25"/>
      <c r="E59" s="25"/>
      <c r="F59" s="25"/>
      <c r="G59" s="25"/>
    </row>
    <row r="60" spans="1:7" s="38" customFormat="1" x14ac:dyDescent="0.4">
      <c r="A60" s="39" t="s">
        <v>22</v>
      </c>
      <c r="B60" s="31" t="s">
        <v>126</v>
      </c>
      <c r="C60" s="25"/>
      <c r="D60" s="25"/>
      <c r="E60" s="25"/>
      <c r="F60" s="25"/>
      <c r="G60" s="25"/>
    </row>
    <row r="61" spans="1:7" s="38" customFormat="1" ht="24.6" x14ac:dyDescent="0.4">
      <c r="A61" s="55" t="s">
        <v>83</v>
      </c>
      <c r="B61" s="52" t="s">
        <v>160</v>
      </c>
      <c r="C61" s="53"/>
      <c r="D61" s="53"/>
      <c r="E61" s="53"/>
      <c r="F61" s="53">
        <f>((C61*1.5)-C61)</f>
        <v>0</v>
      </c>
      <c r="G61" s="53">
        <f>F61</f>
        <v>0</v>
      </c>
    </row>
    <row r="62" spans="1:7" s="38" customFormat="1" x14ac:dyDescent="0.4">
      <c r="A62" s="55" t="s">
        <v>87</v>
      </c>
      <c r="B62" s="52" t="s">
        <v>136</v>
      </c>
      <c r="C62" s="53"/>
      <c r="D62" s="53"/>
      <c r="E62" s="53"/>
      <c r="F62" s="53"/>
      <c r="G62" s="53"/>
    </row>
    <row r="63" spans="1:7" s="38" customFormat="1" x14ac:dyDescent="0.4">
      <c r="A63" s="55" t="s">
        <v>117</v>
      </c>
      <c r="B63" s="52" t="s">
        <v>147</v>
      </c>
      <c r="C63" s="53"/>
      <c r="D63" s="53"/>
      <c r="E63" s="54" t="s">
        <v>179</v>
      </c>
      <c r="F63" s="53"/>
      <c r="G63" s="53" t="str">
        <f>E63</f>
        <v>219*exchange rate</v>
      </c>
    </row>
    <row r="64" spans="1:7" x14ac:dyDescent="0.4">
      <c r="A64" s="22" t="s">
        <v>2</v>
      </c>
      <c r="B64" s="23"/>
      <c r="C64" s="24"/>
      <c r="D64" s="24"/>
      <c r="E64" s="24"/>
      <c r="F64" s="24"/>
      <c r="G64" s="24"/>
    </row>
    <row r="65" spans="1:10" s="38" customFormat="1" x14ac:dyDescent="0.4">
      <c r="A65" s="51" t="s">
        <v>23</v>
      </c>
      <c r="B65" s="52" t="s">
        <v>146</v>
      </c>
      <c r="C65" s="54" t="s">
        <v>156</v>
      </c>
      <c r="D65" s="53"/>
      <c r="E65" s="54" t="s">
        <v>157</v>
      </c>
      <c r="F65" s="54" t="s">
        <v>180</v>
      </c>
      <c r="G65" s="53" t="str">
        <f>F65</f>
        <v>(200*exchange rate*1,5)-(200*exchange rate)</v>
      </c>
      <c r="H65" s="45"/>
    </row>
    <row r="66" spans="1:10" s="38" customFormat="1" x14ac:dyDescent="0.4">
      <c r="A66" s="39" t="s">
        <v>20</v>
      </c>
      <c r="B66" s="31" t="s">
        <v>126</v>
      </c>
      <c r="C66" s="25"/>
      <c r="D66" s="25"/>
      <c r="E66" s="25"/>
      <c r="F66" s="25"/>
      <c r="G66" s="25"/>
    </row>
    <row r="67" spans="1:10" s="38" customFormat="1" x14ac:dyDescent="0.4">
      <c r="A67" s="6" t="s">
        <v>21</v>
      </c>
      <c r="B67" s="31" t="s">
        <v>126</v>
      </c>
      <c r="C67" s="25"/>
      <c r="D67" s="25"/>
      <c r="E67" s="25"/>
      <c r="F67" s="25"/>
      <c r="G67" s="25"/>
    </row>
    <row r="68" spans="1:10" s="38" customFormat="1" x14ac:dyDescent="0.4">
      <c r="A68" s="6" t="s">
        <v>24</v>
      </c>
      <c r="B68" s="31" t="s">
        <v>126</v>
      </c>
      <c r="C68" s="25"/>
      <c r="D68" s="25"/>
      <c r="E68" s="25"/>
      <c r="F68" s="25"/>
      <c r="G68" s="25"/>
    </row>
    <row r="69" spans="1:10" s="38" customFormat="1" x14ac:dyDescent="0.4">
      <c r="A69" s="6" t="s">
        <v>25</v>
      </c>
      <c r="B69" s="31" t="s">
        <v>126</v>
      </c>
      <c r="C69" s="25"/>
      <c r="D69" s="25"/>
      <c r="E69" s="25"/>
      <c r="F69" s="25"/>
      <c r="G69" s="25"/>
    </row>
    <row r="70" spans="1:10" s="38" customFormat="1" x14ac:dyDescent="0.4">
      <c r="A70" s="6" t="s">
        <v>87</v>
      </c>
      <c r="B70" s="31" t="s">
        <v>136</v>
      </c>
      <c r="C70" s="25"/>
      <c r="D70" s="25"/>
      <c r="E70" s="25"/>
      <c r="F70" s="25"/>
      <c r="G70" s="25"/>
    </row>
    <row r="71" spans="1:10" s="38" customFormat="1" x14ac:dyDescent="0.4">
      <c r="A71" s="6" t="s">
        <v>117</v>
      </c>
      <c r="B71" s="31" t="s">
        <v>136</v>
      </c>
      <c r="C71" s="25"/>
      <c r="D71" s="25"/>
      <c r="E71" s="25"/>
      <c r="F71" s="25"/>
      <c r="G71" s="25"/>
    </row>
    <row r="72" spans="1:10" x14ac:dyDescent="0.4">
      <c r="A72" s="22" t="s">
        <v>4</v>
      </c>
      <c r="B72" s="23"/>
      <c r="C72" s="24"/>
      <c r="D72" s="24"/>
      <c r="E72" s="24"/>
      <c r="F72" s="24"/>
      <c r="G72" s="24"/>
    </row>
    <row r="73" spans="1:10" s="38" customFormat="1" x14ac:dyDescent="0.4">
      <c r="A73" s="51" t="s">
        <v>5</v>
      </c>
      <c r="B73" s="52" t="s">
        <v>142</v>
      </c>
      <c r="C73" s="54" t="s">
        <v>181</v>
      </c>
      <c r="D73" s="53"/>
      <c r="E73" s="53">
        <v>839.99</v>
      </c>
      <c r="F73" s="54" t="s">
        <v>182</v>
      </c>
      <c r="G73" s="53" t="str">
        <f>F73</f>
        <v>(839,99*1,5)-839,99</v>
      </c>
      <c r="H73" t="s">
        <v>158</v>
      </c>
    </row>
    <row r="74" spans="1:10" s="38" customFormat="1" x14ac:dyDescent="0.4">
      <c r="A74" s="6" t="s">
        <v>6</v>
      </c>
      <c r="B74" s="31" t="s">
        <v>136</v>
      </c>
      <c r="C74" s="25"/>
      <c r="D74" s="25"/>
      <c r="E74" s="25"/>
      <c r="F74" s="25"/>
      <c r="G74" s="25"/>
    </row>
    <row r="75" spans="1:10" s="38" customFormat="1" x14ac:dyDescent="0.4">
      <c r="A75" s="6" t="s">
        <v>69</v>
      </c>
      <c r="B75" s="31" t="s">
        <v>126</v>
      </c>
      <c r="C75" s="25"/>
      <c r="D75" s="25"/>
      <c r="E75" s="25"/>
      <c r="F75" s="25"/>
      <c r="G75" s="25"/>
    </row>
    <row r="76" spans="1:10" s="38" customFormat="1" x14ac:dyDescent="0.4">
      <c r="A76" s="6" t="s">
        <v>10</v>
      </c>
      <c r="B76" s="31" t="s">
        <v>126</v>
      </c>
      <c r="C76" s="25"/>
      <c r="D76" s="25"/>
      <c r="E76" s="25"/>
      <c r="F76" s="25"/>
      <c r="G76" s="25"/>
    </row>
    <row r="77" spans="1:10" s="38" customFormat="1" x14ac:dyDescent="0.4">
      <c r="A77" s="6" t="s">
        <v>11</v>
      </c>
      <c r="B77" s="31" t="s">
        <v>126</v>
      </c>
      <c r="C77" s="25"/>
      <c r="D77" s="25"/>
      <c r="E77" s="25"/>
      <c r="F77" s="25"/>
      <c r="G77" s="25"/>
    </row>
    <row r="78" spans="1:10" s="38" customFormat="1" x14ac:dyDescent="0.4">
      <c r="A78" s="51" t="s">
        <v>12</v>
      </c>
      <c r="B78" s="52" t="s">
        <v>143</v>
      </c>
      <c r="C78" s="54" t="s">
        <v>168</v>
      </c>
      <c r="D78" s="53"/>
      <c r="E78" s="54" t="s">
        <v>171</v>
      </c>
      <c r="F78" s="54" t="s">
        <v>174</v>
      </c>
      <c r="G78" s="53" t="str">
        <f>F78</f>
        <v>(74.99*exchange rate*1,5)-(74.99*exchange rate)</v>
      </c>
      <c r="I78" s="46"/>
      <c r="J78" s="46"/>
    </row>
    <row r="79" spans="1:10" s="38" customFormat="1" x14ac:dyDescent="0.4">
      <c r="A79" s="51" t="s">
        <v>13</v>
      </c>
      <c r="B79" s="52" t="s">
        <v>143</v>
      </c>
      <c r="C79" s="54" t="s">
        <v>169</v>
      </c>
      <c r="D79" s="53"/>
      <c r="E79" s="54" t="s">
        <v>172</v>
      </c>
      <c r="F79" s="54" t="s">
        <v>175</v>
      </c>
      <c r="G79" s="53" t="str">
        <f>F79</f>
        <v>(29.99*exchange rate*1,5)-C79</v>
      </c>
    </row>
    <row r="80" spans="1:10" s="38" customFormat="1" x14ac:dyDescent="0.4">
      <c r="A80" s="51" t="s">
        <v>14</v>
      </c>
      <c r="B80" s="52" t="s">
        <v>143</v>
      </c>
      <c r="C80" s="54" t="s">
        <v>170</v>
      </c>
      <c r="D80" s="53"/>
      <c r="E80" s="54" t="s">
        <v>173</v>
      </c>
      <c r="F80" s="56" t="s">
        <v>176</v>
      </c>
      <c r="G80" s="53" t="str">
        <f>F80</f>
        <v>(49.99*exchange rate*1,5)-C80</v>
      </c>
    </row>
    <row r="81" spans="1:8" s="38" customFormat="1" x14ac:dyDescent="0.4">
      <c r="A81" s="6" t="s">
        <v>85</v>
      </c>
      <c r="B81" s="31" t="s">
        <v>128</v>
      </c>
      <c r="C81" s="25"/>
      <c r="D81" s="25"/>
      <c r="E81" s="25"/>
      <c r="F81" s="25"/>
      <c r="G81" s="25"/>
    </row>
    <row r="82" spans="1:8" s="38" customFormat="1" x14ac:dyDescent="0.4">
      <c r="A82" s="42" t="s">
        <v>84</v>
      </c>
      <c r="B82" s="31" t="s">
        <v>144</v>
      </c>
      <c r="C82" s="25"/>
      <c r="D82" s="25"/>
      <c r="E82" s="25"/>
      <c r="F82" s="25"/>
      <c r="G82" s="25"/>
    </row>
    <row r="83" spans="1:8" s="38" customFormat="1" x14ac:dyDescent="0.4">
      <c r="A83" s="6" t="s">
        <v>87</v>
      </c>
      <c r="B83" s="31" t="s">
        <v>136</v>
      </c>
      <c r="C83" s="25"/>
      <c r="D83" s="25"/>
      <c r="E83" s="25"/>
      <c r="F83" s="25"/>
      <c r="G83" s="25"/>
    </row>
    <row r="84" spans="1:8" s="38" customFormat="1" x14ac:dyDescent="0.4">
      <c r="A84" s="6" t="s">
        <v>117</v>
      </c>
      <c r="B84" s="31" t="s">
        <v>145</v>
      </c>
      <c r="C84" s="44"/>
      <c r="D84" s="25"/>
      <c r="E84" s="25">
        <v>334.99</v>
      </c>
      <c r="F84" s="44" t="s">
        <v>167</v>
      </c>
      <c r="G84" s="25" t="str">
        <f>F84</f>
        <v>(334.99*1,5)-334.99</v>
      </c>
      <c r="H84" s="11" t="s">
        <v>159</v>
      </c>
    </row>
    <row r="85" spans="1:8" x14ac:dyDescent="0.4">
      <c r="A85" s="22" t="s">
        <v>8</v>
      </c>
      <c r="B85" s="23"/>
      <c r="C85" s="24"/>
      <c r="D85" s="24"/>
      <c r="E85" s="24"/>
      <c r="F85" s="24"/>
      <c r="G85" s="24"/>
    </row>
    <row r="86" spans="1:8" s="38" customFormat="1" x14ac:dyDescent="0.4">
      <c r="A86" s="6" t="s">
        <v>27</v>
      </c>
      <c r="B86" s="31" t="s">
        <v>140</v>
      </c>
      <c r="C86" s="25"/>
      <c r="D86" s="25"/>
      <c r="E86" s="25"/>
      <c r="F86" s="25"/>
      <c r="G86" s="25"/>
    </row>
    <row r="87" spans="1:8" s="38" customFormat="1" x14ac:dyDescent="0.4">
      <c r="A87" s="6" t="s">
        <v>86</v>
      </c>
      <c r="B87" s="40" t="s">
        <v>130</v>
      </c>
      <c r="C87" s="25"/>
      <c r="D87" s="25"/>
      <c r="E87" s="25"/>
      <c r="F87" s="25"/>
      <c r="G87" s="25"/>
    </row>
    <row r="88" spans="1:8" s="38" customFormat="1" x14ac:dyDescent="0.4">
      <c r="A88" s="6" t="s">
        <v>43</v>
      </c>
      <c r="B88" s="31" t="s">
        <v>136</v>
      </c>
      <c r="C88" s="25"/>
      <c r="D88" s="25"/>
      <c r="E88" s="25"/>
      <c r="F88" s="25"/>
      <c r="G88" s="25"/>
    </row>
    <row r="89" spans="1:8" s="38" customFormat="1" x14ac:dyDescent="0.4">
      <c r="A89" s="6" t="s">
        <v>44</v>
      </c>
      <c r="B89" s="31" t="s">
        <v>136</v>
      </c>
      <c r="C89" s="25"/>
      <c r="D89" s="25"/>
      <c r="E89" s="25"/>
      <c r="F89" s="25"/>
      <c r="G89" s="25"/>
    </row>
    <row r="90" spans="1:8" s="38" customFormat="1" x14ac:dyDescent="0.4">
      <c r="A90" s="6" t="s">
        <v>45</v>
      </c>
      <c r="B90" s="40" t="s">
        <v>130</v>
      </c>
      <c r="C90" s="25"/>
      <c r="D90" s="25"/>
      <c r="E90" s="25"/>
      <c r="F90" s="25"/>
      <c r="G90" s="25"/>
    </row>
    <row r="91" spans="1:8" s="38" customFormat="1" x14ac:dyDescent="0.4">
      <c r="A91" s="6" t="s">
        <v>87</v>
      </c>
      <c r="B91" s="31" t="s">
        <v>141</v>
      </c>
      <c r="C91" s="25"/>
      <c r="D91" s="25"/>
      <c r="E91" s="25"/>
      <c r="F91" s="25"/>
      <c r="G91" s="25"/>
    </row>
    <row r="92" spans="1:8" s="38" customFormat="1" x14ac:dyDescent="0.4">
      <c r="A92" s="6" t="s">
        <v>117</v>
      </c>
      <c r="B92" s="31" t="s">
        <v>136</v>
      </c>
      <c r="C92" s="25"/>
      <c r="D92" s="25"/>
      <c r="E92" s="25"/>
      <c r="F92" s="25"/>
      <c r="G92" s="25"/>
    </row>
    <row r="93" spans="1:8" x14ac:dyDescent="0.4">
      <c r="A93" s="22" t="s">
        <v>26</v>
      </c>
      <c r="B93" s="23"/>
      <c r="C93" s="24"/>
      <c r="D93" s="24"/>
      <c r="E93" s="24"/>
      <c r="F93" s="24"/>
      <c r="G93" s="24"/>
    </row>
    <row r="94" spans="1:8" s="38" customFormat="1" x14ac:dyDescent="0.4">
      <c r="A94" s="6" t="s">
        <v>33</v>
      </c>
      <c r="B94" s="31" t="s">
        <v>136</v>
      </c>
      <c r="C94" s="25"/>
      <c r="D94" s="25"/>
      <c r="E94" s="25"/>
      <c r="F94" s="25"/>
      <c r="G94" s="25"/>
    </row>
    <row r="95" spans="1:8" s="38" customFormat="1" x14ac:dyDescent="0.4">
      <c r="A95" s="51" t="s">
        <v>34</v>
      </c>
      <c r="B95" s="52" t="s">
        <v>139</v>
      </c>
      <c r="C95" s="53"/>
      <c r="D95" s="54"/>
      <c r="E95" s="53">
        <v>45.51</v>
      </c>
      <c r="F95" s="54"/>
      <c r="G95" s="54">
        <f>E95</f>
        <v>45.51</v>
      </c>
    </row>
    <row r="96" spans="1:8" s="38" customFormat="1" x14ac:dyDescent="0.4">
      <c r="A96" s="6" t="s">
        <v>35</v>
      </c>
      <c r="B96" s="31" t="s">
        <v>136</v>
      </c>
      <c r="C96" s="25"/>
      <c r="D96" s="25"/>
      <c r="E96" s="25"/>
      <c r="F96" s="25"/>
      <c r="G96" s="25"/>
    </row>
    <row r="97" spans="1:7" s="38" customFormat="1" x14ac:dyDescent="0.4">
      <c r="A97" s="6" t="s">
        <v>70</v>
      </c>
      <c r="B97" s="31" t="s">
        <v>136</v>
      </c>
      <c r="C97" s="25"/>
      <c r="D97" s="25"/>
      <c r="E97" s="25"/>
      <c r="F97" s="25"/>
      <c r="G97" s="25"/>
    </row>
    <row r="98" spans="1:7" s="38" customFormat="1" x14ac:dyDescent="0.4">
      <c r="A98" s="6" t="s">
        <v>117</v>
      </c>
      <c r="B98" s="31" t="s">
        <v>136</v>
      </c>
      <c r="C98" s="25"/>
      <c r="D98" s="25"/>
      <c r="E98" s="25"/>
      <c r="F98" s="25"/>
      <c r="G98" s="25"/>
    </row>
    <row r="99" spans="1:7" x14ac:dyDescent="0.4">
      <c r="A99" s="22" t="s">
        <v>29</v>
      </c>
      <c r="B99" s="23"/>
      <c r="C99" s="24"/>
      <c r="D99" s="24"/>
      <c r="E99" s="24"/>
      <c r="F99" s="24"/>
      <c r="G99" s="24"/>
    </row>
    <row r="100" spans="1:7" s="38" customFormat="1" x14ac:dyDescent="0.4">
      <c r="A100" s="6" t="s">
        <v>89</v>
      </c>
      <c r="B100" s="31" t="s">
        <v>136</v>
      </c>
      <c r="C100" s="25"/>
      <c r="D100" s="25"/>
      <c r="E100" s="25"/>
      <c r="F100" s="25"/>
      <c r="G100" s="25"/>
    </row>
    <row r="101" spans="1:7" s="38" customFormat="1" x14ac:dyDescent="0.4">
      <c r="A101" s="6" t="s">
        <v>90</v>
      </c>
      <c r="B101" s="31" t="s">
        <v>136</v>
      </c>
      <c r="C101" s="25"/>
      <c r="D101" s="25"/>
      <c r="E101" s="25"/>
      <c r="F101" s="25"/>
      <c r="G101" s="25"/>
    </row>
    <row r="102" spans="1:7" s="38" customFormat="1" x14ac:dyDescent="0.4">
      <c r="A102" s="6" t="s">
        <v>30</v>
      </c>
      <c r="B102" s="31" t="s">
        <v>126</v>
      </c>
      <c r="C102" s="25"/>
      <c r="D102" s="25"/>
      <c r="E102" s="25"/>
      <c r="F102" s="25"/>
      <c r="G102" s="25"/>
    </row>
    <row r="103" spans="1:7" s="38" customFormat="1" x14ac:dyDescent="0.4">
      <c r="A103" s="6" t="s">
        <v>31</v>
      </c>
      <c r="B103" s="31" t="s">
        <v>126</v>
      </c>
      <c r="C103" s="25"/>
      <c r="D103" s="25"/>
      <c r="E103" s="25"/>
      <c r="F103" s="25"/>
      <c r="G103" s="25"/>
    </row>
    <row r="104" spans="1:7" s="38" customFormat="1" x14ac:dyDescent="0.4">
      <c r="A104" s="6" t="s">
        <v>32</v>
      </c>
      <c r="B104" s="31" t="s">
        <v>126</v>
      </c>
      <c r="C104" s="25"/>
      <c r="D104" s="25"/>
      <c r="E104" s="25"/>
      <c r="F104" s="25"/>
      <c r="G104" s="25"/>
    </row>
    <row r="105" spans="1:7" s="38" customFormat="1" x14ac:dyDescent="0.4">
      <c r="A105" s="6" t="s">
        <v>91</v>
      </c>
      <c r="B105" s="31" t="s">
        <v>161</v>
      </c>
      <c r="C105" s="25"/>
      <c r="D105" s="25"/>
      <c r="E105" s="25"/>
      <c r="F105" s="25"/>
      <c r="G105" s="25"/>
    </row>
    <row r="106" spans="1:7" s="38" customFormat="1" x14ac:dyDescent="0.4">
      <c r="A106" s="6" t="s">
        <v>46</v>
      </c>
      <c r="B106" s="31" t="s">
        <v>126</v>
      </c>
      <c r="C106" s="25"/>
      <c r="D106" s="25"/>
      <c r="E106" s="25"/>
      <c r="F106" s="25"/>
      <c r="G106" s="25"/>
    </row>
    <row r="107" spans="1:7" s="38" customFormat="1" x14ac:dyDescent="0.4">
      <c r="A107" s="6" t="s">
        <v>48</v>
      </c>
      <c r="B107" s="31" t="s">
        <v>128</v>
      </c>
      <c r="C107" s="25"/>
      <c r="D107" s="25"/>
      <c r="E107" s="25"/>
      <c r="F107" s="25"/>
      <c r="G107" s="25"/>
    </row>
    <row r="108" spans="1:7" s="38" customFormat="1" x14ac:dyDescent="0.4">
      <c r="A108" s="6" t="s">
        <v>71</v>
      </c>
      <c r="B108" s="31" t="s">
        <v>126</v>
      </c>
      <c r="C108" s="25"/>
      <c r="D108" s="25"/>
      <c r="E108" s="25"/>
      <c r="F108" s="25"/>
      <c r="G108" s="25"/>
    </row>
    <row r="109" spans="1:7" s="38" customFormat="1" x14ac:dyDescent="0.4">
      <c r="A109" s="6" t="s">
        <v>49</v>
      </c>
      <c r="B109" s="31" t="s">
        <v>136</v>
      </c>
      <c r="C109" s="25"/>
      <c r="D109" s="25"/>
      <c r="E109" s="25"/>
      <c r="F109" s="25"/>
      <c r="G109" s="25"/>
    </row>
    <row r="110" spans="1:7" s="38" customFormat="1" x14ac:dyDescent="0.4">
      <c r="A110" s="6" t="s">
        <v>50</v>
      </c>
      <c r="B110" s="31" t="s">
        <v>128</v>
      </c>
      <c r="C110" s="25"/>
      <c r="D110" s="25"/>
      <c r="E110" s="25"/>
      <c r="F110" s="25"/>
      <c r="G110" s="25"/>
    </row>
    <row r="111" spans="1:7" s="38" customFormat="1" x14ac:dyDescent="0.4">
      <c r="A111" s="6" t="s">
        <v>51</v>
      </c>
      <c r="B111" s="31" t="s">
        <v>126</v>
      </c>
      <c r="C111" s="25"/>
      <c r="D111" s="25"/>
      <c r="E111" s="25"/>
      <c r="F111" s="25"/>
      <c r="G111" s="25"/>
    </row>
    <row r="112" spans="1:7" s="38" customFormat="1" x14ac:dyDescent="0.4">
      <c r="A112" s="6" t="s">
        <v>72</v>
      </c>
      <c r="B112" s="31" t="s">
        <v>126</v>
      </c>
      <c r="C112" s="25"/>
      <c r="D112" s="25"/>
      <c r="E112" s="25"/>
      <c r="F112" s="25"/>
      <c r="G112" s="25"/>
    </row>
    <row r="113" spans="1:9" s="38" customFormat="1" ht="36.9" x14ac:dyDescent="0.4">
      <c r="A113" s="6" t="s">
        <v>87</v>
      </c>
      <c r="B113" s="31" t="s">
        <v>162</v>
      </c>
      <c r="C113" s="44"/>
      <c r="D113" s="44"/>
      <c r="E113" s="44"/>
      <c r="F113" s="44">
        <f>(C113*1.5)-C113</f>
        <v>0</v>
      </c>
      <c r="G113" s="47">
        <f>F113</f>
        <v>0</v>
      </c>
      <c r="H113" s="48"/>
      <c r="I113"/>
    </row>
    <row r="114" spans="1:9" s="38" customFormat="1" x14ac:dyDescent="0.4">
      <c r="A114" s="6" t="s">
        <v>117</v>
      </c>
      <c r="B114" s="21" t="s">
        <v>136</v>
      </c>
      <c r="C114" s="21"/>
      <c r="D114" s="21"/>
      <c r="E114" s="21"/>
      <c r="F114" s="21"/>
      <c r="G114" s="18"/>
      <c r="H114"/>
    </row>
    <row r="115" spans="1:9" x14ac:dyDescent="0.4">
      <c r="A115" s="22" t="s">
        <v>53</v>
      </c>
      <c r="B115" s="23"/>
      <c r="C115" s="24"/>
      <c r="D115" s="24"/>
      <c r="E115" s="24"/>
      <c r="F115" s="24"/>
      <c r="G115" s="24"/>
    </row>
    <row r="116" spans="1:9" s="38" customFormat="1" x14ac:dyDescent="0.4">
      <c r="A116" s="6" t="s">
        <v>47</v>
      </c>
      <c r="B116" s="31" t="s">
        <v>163</v>
      </c>
      <c r="C116" s="25"/>
      <c r="D116" s="25"/>
      <c r="E116" s="25"/>
      <c r="F116" s="44" t="s">
        <v>166</v>
      </c>
      <c r="G116" s="25" t="str">
        <f>F116</f>
        <v>(259,99*1,5)-259,99</v>
      </c>
    </row>
    <row r="117" spans="1:9" s="38" customFormat="1" x14ac:dyDescent="0.4">
      <c r="A117" s="6" t="s">
        <v>54</v>
      </c>
      <c r="B117" s="31" t="s">
        <v>134</v>
      </c>
      <c r="C117" s="25"/>
      <c r="D117" s="25"/>
      <c r="E117" s="25"/>
      <c r="F117" s="25"/>
      <c r="G117" s="25"/>
    </row>
    <row r="118" spans="1:9" s="38" customFormat="1" x14ac:dyDescent="0.4">
      <c r="A118" s="6" t="s">
        <v>55</v>
      </c>
      <c r="B118" s="31" t="s">
        <v>126</v>
      </c>
      <c r="C118" s="25"/>
      <c r="D118" s="25"/>
      <c r="E118" s="25"/>
      <c r="F118" s="25"/>
      <c r="G118" s="25"/>
    </row>
    <row r="119" spans="1:9" s="38" customFormat="1" x14ac:dyDescent="0.4">
      <c r="A119" s="6" t="s">
        <v>56</v>
      </c>
      <c r="B119" s="31" t="s">
        <v>134</v>
      </c>
      <c r="C119" s="25"/>
      <c r="D119" s="25"/>
      <c r="E119" s="25"/>
      <c r="F119" s="25"/>
      <c r="G119" s="25"/>
    </row>
    <row r="120" spans="1:9" s="38" customFormat="1" x14ac:dyDescent="0.4">
      <c r="A120" s="6" t="s">
        <v>57</v>
      </c>
      <c r="B120" s="31" t="s">
        <v>134</v>
      </c>
      <c r="C120" s="25"/>
      <c r="D120" s="25"/>
      <c r="E120" s="25"/>
      <c r="F120" s="25"/>
      <c r="G120" s="25"/>
    </row>
    <row r="121" spans="1:9" s="38" customFormat="1" x14ac:dyDescent="0.4">
      <c r="A121" s="6" t="s">
        <v>58</v>
      </c>
      <c r="B121" s="31" t="s">
        <v>126</v>
      </c>
      <c r="C121" s="25"/>
      <c r="D121" s="25"/>
      <c r="E121" s="25"/>
      <c r="F121" s="25"/>
      <c r="G121" s="25"/>
    </row>
    <row r="122" spans="1:9" s="38" customFormat="1" x14ac:dyDescent="0.4">
      <c r="A122" s="6" t="s">
        <v>92</v>
      </c>
      <c r="B122" s="40" t="s">
        <v>130</v>
      </c>
      <c r="C122" s="25"/>
      <c r="D122" s="25"/>
      <c r="E122" s="25"/>
      <c r="F122" s="25"/>
      <c r="G122" s="25"/>
    </row>
    <row r="123" spans="1:9" s="38" customFormat="1" x14ac:dyDescent="0.4">
      <c r="A123" s="6" t="s">
        <v>93</v>
      </c>
      <c r="B123" s="40" t="s">
        <v>130</v>
      </c>
      <c r="C123" s="25"/>
      <c r="D123" s="25"/>
      <c r="E123" s="25"/>
      <c r="F123" s="25"/>
      <c r="G123" s="25"/>
    </row>
    <row r="124" spans="1:9" s="38" customFormat="1" x14ac:dyDescent="0.4">
      <c r="A124" s="43" t="s">
        <v>94</v>
      </c>
      <c r="B124" s="31" t="s">
        <v>135</v>
      </c>
      <c r="C124" s="25"/>
      <c r="D124" s="25"/>
      <c r="E124" s="25"/>
      <c r="F124" s="25"/>
      <c r="G124" s="25"/>
    </row>
    <row r="125" spans="1:9" s="38" customFormat="1" x14ac:dyDescent="0.4">
      <c r="A125" s="6" t="s">
        <v>95</v>
      </c>
      <c r="B125" s="31" t="s">
        <v>136</v>
      </c>
      <c r="C125" s="25"/>
      <c r="D125" s="25"/>
      <c r="E125" s="25"/>
      <c r="F125" s="25"/>
      <c r="G125" s="25"/>
    </row>
    <row r="126" spans="1:9" s="38" customFormat="1" x14ac:dyDescent="0.4">
      <c r="A126" s="6" t="s">
        <v>96</v>
      </c>
      <c r="B126" s="31" t="s">
        <v>137</v>
      </c>
      <c r="C126" s="25"/>
      <c r="D126" s="25"/>
      <c r="E126" s="25"/>
      <c r="F126" s="25"/>
      <c r="G126" s="25"/>
    </row>
    <row r="127" spans="1:9" s="38" customFormat="1" ht="12.6" x14ac:dyDescent="0.4">
      <c r="A127" s="6" t="s">
        <v>97</v>
      </c>
      <c r="B127" s="32" t="s">
        <v>138</v>
      </c>
      <c r="C127" s="25"/>
      <c r="D127" s="25"/>
      <c r="E127" s="25"/>
      <c r="F127" s="25"/>
      <c r="G127" s="25"/>
    </row>
    <row r="128" spans="1:9" s="38" customFormat="1" x14ac:dyDescent="0.4">
      <c r="A128" s="6" t="s">
        <v>98</v>
      </c>
      <c r="B128" s="31" t="s">
        <v>126</v>
      </c>
      <c r="C128" s="25"/>
      <c r="D128" s="25"/>
      <c r="E128" s="25"/>
      <c r="F128" s="25"/>
      <c r="G128" s="25"/>
    </row>
    <row r="129" spans="1:7" s="38" customFormat="1" ht="12.6" x14ac:dyDescent="0.4">
      <c r="A129" s="6" t="s">
        <v>108</v>
      </c>
      <c r="B129" s="32" t="s">
        <v>138</v>
      </c>
      <c r="C129" s="25"/>
      <c r="D129" s="25"/>
      <c r="E129" s="25"/>
      <c r="F129" s="25"/>
      <c r="G129" s="25"/>
    </row>
    <row r="130" spans="1:7" s="38" customFormat="1" x14ac:dyDescent="0.4">
      <c r="A130" s="6" t="s">
        <v>107</v>
      </c>
      <c r="B130" s="31" t="s">
        <v>136</v>
      </c>
      <c r="C130" s="25"/>
      <c r="D130" s="25"/>
      <c r="E130" s="25"/>
      <c r="F130" s="25"/>
      <c r="G130" s="25"/>
    </row>
    <row r="131" spans="1:7" s="38" customFormat="1" x14ac:dyDescent="0.4">
      <c r="A131" s="6" t="s">
        <v>87</v>
      </c>
      <c r="B131" s="31" t="s">
        <v>136</v>
      </c>
      <c r="C131" s="25"/>
      <c r="D131" s="25"/>
      <c r="E131" s="25"/>
      <c r="F131" s="25"/>
      <c r="G131" s="25"/>
    </row>
    <row r="132" spans="1:7" s="38" customFormat="1" x14ac:dyDescent="0.4">
      <c r="A132" s="6" t="s">
        <v>119</v>
      </c>
      <c r="B132" s="31" t="s">
        <v>126</v>
      </c>
      <c r="C132" s="25"/>
      <c r="D132" s="25"/>
      <c r="E132" s="25"/>
      <c r="F132" s="25"/>
      <c r="G132" s="25"/>
    </row>
    <row r="133" spans="1:7" s="38" customFormat="1" x14ac:dyDescent="0.4">
      <c r="A133" s="6" t="s">
        <v>120</v>
      </c>
      <c r="B133" s="31" t="s">
        <v>136</v>
      </c>
      <c r="C133" s="25"/>
      <c r="D133" s="25"/>
      <c r="E133" s="25"/>
      <c r="F133" s="25"/>
      <c r="G133" s="25"/>
    </row>
    <row r="134" spans="1:7" x14ac:dyDescent="0.4">
      <c r="B134" s="35" t="s">
        <v>116</v>
      </c>
      <c r="C134" s="16">
        <f>MSRP_spreadsheet!C134</f>
        <v>2089.5607</v>
      </c>
      <c r="D134" s="16">
        <f>MSRP_spreadsheet!D134</f>
        <v>5905.5</v>
      </c>
      <c r="E134" s="16">
        <f>MSRP_spreadsheet!E134</f>
        <v>3501.0693000000001</v>
      </c>
      <c r="F134" s="16">
        <f>MSRP_spreadsheet!F134</f>
        <v>1433.4384500000001</v>
      </c>
      <c r="G134" s="16">
        <f>MSRP_spreadsheet!G134</f>
        <v>12968.728450000004</v>
      </c>
    </row>
    <row r="135" spans="1:7" ht="12.6" thickBot="1" x14ac:dyDescent="0.45">
      <c r="C135" s="17" t="s">
        <v>183</v>
      </c>
    </row>
    <row r="136" spans="1:7" ht="12.6" thickBot="1" x14ac:dyDescent="0.45">
      <c r="B136" s="35" t="s">
        <v>115</v>
      </c>
      <c r="C136" s="50">
        <f>G134</f>
        <v>12968.728450000004</v>
      </c>
      <c r="D136" s="49"/>
    </row>
    <row r="140" spans="1:7" x14ac:dyDescent="0.4">
      <c r="A140" s="1"/>
    </row>
    <row r="141" spans="1:7" x14ac:dyDescent="0.4">
      <c r="A141" s="69" t="s">
        <v>103</v>
      </c>
      <c r="B141" s="70"/>
      <c r="C141" s="70"/>
      <c r="D141" s="70"/>
      <c r="E141" s="70"/>
      <c r="F141" s="70"/>
      <c r="G141" s="70"/>
    </row>
    <row r="142" spans="1:7" x14ac:dyDescent="0.4">
      <c r="A142" s="66" t="s">
        <v>104</v>
      </c>
      <c r="B142" s="67"/>
      <c r="C142" s="67"/>
      <c r="D142" s="67"/>
      <c r="E142" s="67"/>
      <c r="F142" s="67"/>
      <c r="G142" s="68"/>
    </row>
    <row r="143" spans="1:7" x14ac:dyDescent="0.4">
      <c r="A143" s="57" t="s">
        <v>109</v>
      </c>
      <c r="B143" s="58"/>
      <c r="C143" s="58"/>
      <c r="D143" s="58"/>
      <c r="E143" s="58"/>
      <c r="F143" s="58"/>
      <c r="G143" s="59"/>
    </row>
    <row r="144" spans="1:7" x14ac:dyDescent="0.4">
      <c r="A144" s="57" t="s">
        <v>110</v>
      </c>
      <c r="B144" s="58"/>
      <c r="C144" s="58"/>
      <c r="D144" s="58"/>
      <c r="E144" s="58"/>
      <c r="F144" s="58"/>
      <c r="G144" s="59"/>
    </row>
    <row r="145" spans="1:7" x14ac:dyDescent="0.4">
      <c r="A145" s="57" t="s">
        <v>123</v>
      </c>
      <c r="B145" s="58"/>
      <c r="C145" s="58"/>
      <c r="D145" s="58"/>
      <c r="E145" s="58"/>
      <c r="F145" s="58"/>
      <c r="G145" s="59"/>
    </row>
    <row r="146" spans="1:7" x14ac:dyDescent="0.4">
      <c r="A146" s="57" t="s">
        <v>124</v>
      </c>
      <c r="B146" s="58"/>
      <c r="C146" s="58"/>
      <c r="D146" s="58"/>
      <c r="E146" s="58"/>
      <c r="F146" s="58"/>
      <c r="G146" s="59"/>
    </row>
    <row r="147" spans="1:7" x14ac:dyDescent="0.4">
      <c r="A147" s="60" t="s">
        <v>111</v>
      </c>
      <c r="B147" s="61"/>
      <c r="C147" s="61"/>
      <c r="D147" s="61"/>
      <c r="E147" s="61"/>
      <c r="F147" s="61"/>
      <c r="G147" s="62"/>
    </row>
  </sheetData>
  <mergeCells count="8">
    <mergeCell ref="A146:G146"/>
    <mergeCell ref="A147:G147"/>
    <mergeCell ref="C1:G1"/>
    <mergeCell ref="A141:G141"/>
    <mergeCell ref="A142:G142"/>
    <mergeCell ref="A143:G143"/>
    <mergeCell ref="A144:G144"/>
    <mergeCell ref="A145:G145"/>
  </mergeCells>
  <conditionalFormatting sqref="C62:G62 C114:G114 C113 E113:G113 C65 C61 E61:G61 C116:G133 C66:G71">
    <cfRule type="cellIs" dxfId="0" priority="1" operator="equal">
      <formula>0</formula>
    </cfRule>
  </conditionalFormatting>
  <printOptions horizontalCentered="1"/>
  <pageMargins left="0.2" right="0.2" top="0.75" bottom="0.5" header="0.25" footer="0"/>
  <pageSetup scale="26" orientation="landscape" r:id="rId1"/>
  <headerFooter alignWithMargins="0">
    <oddHeader>&amp;C&amp;"Arial,Gras"&amp;12ETS
SAE 2019 Clean Snowmobile Challenge - MSRP</oddHeader>
    <oddFooter>&amp;CPage &amp;P of &amp;N&amp;R&amp;D</oddFooter>
  </headerFooter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455"/>
  <sheetViews>
    <sheetView view="pageBreakPreview" topLeftCell="A124" zoomScale="10" zoomScaleNormal="70" zoomScaleSheetLayoutView="10" workbookViewId="0">
      <selection activeCell="AU429" sqref="AU429"/>
    </sheetView>
  </sheetViews>
  <sheetFormatPr baseColWidth="10" defaultColWidth="9.1640625" defaultRowHeight="12.3" x14ac:dyDescent="0.4"/>
  <cols>
    <col min="7" max="7" width="1.83203125" customWidth="1"/>
    <col min="8" max="8" width="9.83203125" bestFit="1" customWidth="1"/>
    <col min="9" max="9" width="10.1640625" bestFit="1" customWidth="1"/>
  </cols>
  <sheetData>
    <row r="1" spans="1:1" s="10" customFormat="1" ht="13" customHeight="1" thickBot="1" x14ac:dyDescent="0.45">
      <c r="A1" s="9" t="e">
        <f>#REF!</f>
        <v>#REF!</v>
      </c>
    </row>
    <row r="2" spans="1:1" ht="13" customHeight="1" x14ac:dyDescent="0.4"/>
    <row r="3" spans="1:1" ht="13" customHeight="1" x14ac:dyDescent="0.4"/>
    <row r="4" spans="1:1" ht="13" customHeight="1" x14ac:dyDescent="0.4"/>
    <row r="5" spans="1:1" ht="13" customHeight="1" x14ac:dyDescent="0.4"/>
    <row r="6" spans="1:1" ht="13" customHeight="1" x14ac:dyDescent="0.4"/>
    <row r="7" spans="1:1" ht="13" customHeight="1" x14ac:dyDescent="0.4"/>
    <row r="8" spans="1:1" ht="13" customHeight="1" x14ac:dyDescent="0.4"/>
    <row r="9" spans="1:1" ht="13" customHeight="1" x14ac:dyDescent="0.4"/>
    <row r="10" spans="1:1" ht="13" customHeight="1" x14ac:dyDescent="0.4"/>
    <row r="11" spans="1:1" ht="13" customHeight="1" x14ac:dyDescent="0.4"/>
    <row r="12" spans="1:1" ht="13" customHeight="1" x14ac:dyDescent="0.4"/>
    <row r="13" spans="1:1" ht="13" customHeight="1" x14ac:dyDescent="0.4"/>
    <row r="14" spans="1:1" ht="13" customHeight="1" x14ac:dyDescent="0.4"/>
    <row r="15" spans="1:1" ht="13" customHeight="1" x14ac:dyDescent="0.4"/>
    <row r="16" spans="1:1" ht="13" customHeight="1" thickBot="1" x14ac:dyDescent="0.45"/>
    <row r="17" spans="1:1" s="10" customFormat="1" ht="13" customHeight="1" thickBot="1" x14ac:dyDescent="0.45">
      <c r="A17" s="9" t="e">
        <f>#REF!</f>
        <v>#REF!</v>
      </c>
    </row>
    <row r="18" spans="1:1" ht="13" customHeight="1" x14ac:dyDescent="0.4"/>
    <row r="19" spans="1:1" ht="13" customHeight="1" x14ac:dyDescent="0.4"/>
    <row r="20" spans="1:1" ht="13" customHeight="1" x14ac:dyDescent="0.4"/>
    <row r="21" spans="1:1" ht="13" customHeight="1" x14ac:dyDescent="0.4"/>
    <row r="22" spans="1:1" ht="13" customHeight="1" x14ac:dyDescent="0.4"/>
    <row r="23" spans="1:1" ht="13" customHeight="1" x14ac:dyDescent="0.4"/>
    <row r="24" spans="1:1" ht="13" customHeight="1" x14ac:dyDescent="0.4"/>
    <row r="25" spans="1:1" ht="13" customHeight="1" x14ac:dyDescent="0.4"/>
    <row r="26" spans="1:1" ht="13" customHeight="1" x14ac:dyDescent="0.4"/>
    <row r="27" spans="1:1" ht="13" customHeight="1" x14ac:dyDescent="0.4"/>
    <row r="28" spans="1:1" ht="13" customHeight="1" x14ac:dyDescent="0.4"/>
    <row r="29" spans="1:1" ht="13" customHeight="1" x14ac:dyDescent="0.4"/>
    <row r="30" spans="1:1" ht="13" customHeight="1" x14ac:dyDescent="0.4"/>
    <row r="31" spans="1:1" ht="13" customHeight="1" x14ac:dyDescent="0.4"/>
    <row r="32" spans="1:1" ht="13" customHeight="1" x14ac:dyDescent="0.4"/>
    <row r="33" ht="13" customHeight="1" x14ac:dyDescent="0.4"/>
    <row r="34" ht="13" customHeight="1" x14ac:dyDescent="0.4"/>
    <row r="35" ht="13" customHeight="1" x14ac:dyDescent="0.4"/>
    <row r="36" ht="13" customHeight="1" x14ac:dyDescent="0.4"/>
    <row r="37" ht="13" customHeight="1" x14ac:dyDescent="0.4"/>
    <row r="38" ht="13" customHeight="1" x14ac:dyDescent="0.4"/>
    <row r="39" ht="13" customHeight="1" x14ac:dyDescent="0.4"/>
    <row r="40" ht="13" customHeight="1" x14ac:dyDescent="0.4"/>
    <row r="41" ht="13" customHeight="1" x14ac:dyDescent="0.4"/>
    <row r="42" ht="13" customHeight="1" x14ac:dyDescent="0.4"/>
    <row r="43" ht="13" customHeight="1" x14ac:dyDescent="0.4"/>
    <row r="44" ht="13" customHeight="1" x14ac:dyDescent="0.4"/>
    <row r="45" ht="13" customHeight="1" x14ac:dyDescent="0.4"/>
    <row r="46" ht="13" customHeight="1" x14ac:dyDescent="0.4"/>
    <row r="47" ht="13" customHeight="1" x14ac:dyDescent="0.4"/>
    <row r="48" ht="13" customHeight="1" x14ac:dyDescent="0.4"/>
    <row r="49" spans="1:1" ht="13" customHeight="1" x14ac:dyDescent="0.4"/>
    <row r="50" spans="1:1" ht="13" customHeight="1" x14ac:dyDescent="0.4"/>
    <row r="51" spans="1:1" ht="13" customHeight="1" x14ac:dyDescent="0.4"/>
    <row r="52" spans="1:1" ht="13" customHeight="1" x14ac:dyDescent="0.4"/>
    <row r="53" spans="1:1" ht="13" customHeight="1" x14ac:dyDescent="0.4"/>
    <row r="54" spans="1:1" ht="13" customHeight="1" x14ac:dyDescent="0.4"/>
    <row r="55" spans="1:1" ht="13" customHeight="1" x14ac:dyDescent="0.4"/>
    <row r="56" spans="1:1" ht="13" customHeight="1" x14ac:dyDescent="0.4"/>
    <row r="57" spans="1:1" ht="13" customHeight="1" x14ac:dyDescent="0.4"/>
    <row r="58" spans="1:1" ht="13" customHeight="1" x14ac:dyDescent="0.4"/>
    <row r="59" spans="1:1" ht="13" customHeight="1" x14ac:dyDescent="0.4"/>
    <row r="60" spans="1:1" ht="13" customHeight="1" x14ac:dyDescent="0.4"/>
    <row r="61" spans="1:1" ht="13" customHeight="1" x14ac:dyDescent="0.4"/>
    <row r="62" spans="1:1" ht="13" customHeight="1" thickBot="1" x14ac:dyDescent="0.45"/>
    <row r="63" spans="1:1" s="10" customFormat="1" ht="13" customHeight="1" thickBot="1" x14ac:dyDescent="0.45">
      <c r="A63" s="9" t="e">
        <f>#REF!</f>
        <v>#REF!</v>
      </c>
    </row>
    <row r="64" spans="1:1" s="26" customFormat="1" ht="13" customHeight="1" x14ac:dyDescent="0.4"/>
    <row r="65" s="26" customFormat="1" ht="13" customHeight="1" x14ac:dyDescent="0.4"/>
    <row r="66" s="26" customFormat="1" ht="13" customHeight="1" x14ac:dyDescent="0.4"/>
    <row r="67" s="26" customFormat="1" ht="13" customHeight="1" x14ac:dyDescent="0.4"/>
    <row r="68" s="26" customFormat="1" ht="13" customHeight="1" x14ac:dyDescent="0.4"/>
    <row r="69" s="26" customFormat="1" ht="13" customHeight="1" x14ac:dyDescent="0.4"/>
    <row r="70" s="26" customFormat="1" ht="13" customHeight="1" x14ac:dyDescent="0.4"/>
    <row r="71" s="26" customFormat="1" ht="13" customHeight="1" x14ac:dyDescent="0.4"/>
    <row r="72" s="26" customFormat="1" ht="13" customHeight="1" x14ac:dyDescent="0.4"/>
    <row r="73" s="26" customFormat="1" ht="13" customHeight="1" x14ac:dyDescent="0.4"/>
    <row r="74" s="26" customFormat="1" ht="13" customHeight="1" x14ac:dyDescent="0.4"/>
    <row r="75" s="26" customFormat="1" ht="13" customHeight="1" x14ac:dyDescent="0.4"/>
    <row r="76" s="26" customFormat="1" ht="13" customHeight="1" x14ac:dyDescent="0.4"/>
    <row r="77" s="26" customFormat="1" ht="13" customHeight="1" x14ac:dyDescent="0.4"/>
    <row r="78" s="26" customFormat="1" ht="13" customHeight="1" x14ac:dyDescent="0.4"/>
    <row r="79" s="26" customFormat="1" ht="13" customHeight="1" x14ac:dyDescent="0.4"/>
    <row r="80" s="26" customFormat="1" ht="13" customHeight="1" x14ac:dyDescent="0.4"/>
    <row r="81" s="26" customFormat="1" ht="13" customHeight="1" x14ac:dyDescent="0.4"/>
    <row r="82" s="26" customFormat="1" ht="13" customHeight="1" x14ac:dyDescent="0.4"/>
    <row r="83" s="26" customFormat="1" ht="13" customHeight="1" x14ac:dyDescent="0.4"/>
    <row r="84" s="26" customFormat="1" ht="13" customHeight="1" x14ac:dyDescent="0.4"/>
    <row r="85" s="26" customFormat="1" ht="13" customHeight="1" x14ac:dyDescent="0.4"/>
    <row r="86" s="26" customFormat="1" ht="13" customHeight="1" x14ac:dyDescent="0.4"/>
    <row r="87" s="26" customFormat="1" ht="13" customHeight="1" x14ac:dyDescent="0.4"/>
    <row r="88" s="26" customFormat="1" ht="13" customHeight="1" x14ac:dyDescent="0.4"/>
    <row r="89" s="26" customFormat="1" ht="13" customHeight="1" x14ac:dyDescent="0.4"/>
    <row r="90" s="26" customFormat="1" ht="13" customHeight="1" x14ac:dyDescent="0.4"/>
    <row r="91" ht="13" customHeight="1" x14ac:dyDescent="0.4"/>
    <row r="92" ht="13" customHeight="1" x14ac:dyDescent="0.4"/>
    <row r="93" ht="13" customHeight="1" x14ac:dyDescent="0.4"/>
    <row r="94" ht="13" customHeight="1" x14ac:dyDescent="0.4"/>
    <row r="95" ht="13" customHeight="1" x14ac:dyDescent="0.4"/>
    <row r="96" ht="13" customHeight="1" x14ac:dyDescent="0.4"/>
    <row r="97" ht="13" customHeight="1" x14ac:dyDescent="0.4"/>
    <row r="98" ht="13" customHeight="1" x14ac:dyDescent="0.4"/>
    <row r="99" ht="13" customHeight="1" x14ac:dyDescent="0.4"/>
    <row r="100" ht="13" customHeight="1" x14ac:dyDescent="0.4"/>
    <row r="101" ht="13" customHeight="1" x14ac:dyDescent="0.4"/>
    <row r="102" ht="13" customHeight="1" x14ac:dyDescent="0.4"/>
    <row r="103" ht="13" customHeight="1" x14ac:dyDescent="0.4"/>
    <row r="104" ht="13" customHeight="1" x14ac:dyDescent="0.4"/>
    <row r="105" ht="13" customHeight="1" x14ac:dyDescent="0.4"/>
    <row r="106" ht="13" customHeight="1" x14ac:dyDescent="0.4"/>
    <row r="107" ht="13" customHeight="1" x14ac:dyDescent="0.4"/>
    <row r="108" ht="13" customHeight="1" x14ac:dyDescent="0.4"/>
    <row r="109" ht="13" customHeight="1" x14ac:dyDescent="0.4"/>
    <row r="110" ht="13" customHeight="1" x14ac:dyDescent="0.4"/>
    <row r="111" ht="13" customHeight="1" x14ac:dyDescent="0.4"/>
    <row r="112" ht="13" customHeight="1" thickBot="1" x14ac:dyDescent="0.45"/>
    <row r="113" spans="1:1" s="10" customFormat="1" ht="13" customHeight="1" thickBot="1" x14ac:dyDescent="0.45">
      <c r="A113" s="9" t="e">
        <f>#REF!</f>
        <v>#REF!</v>
      </c>
    </row>
    <row r="114" spans="1:1" ht="13" customHeight="1" x14ac:dyDescent="0.4"/>
    <row r="115" spans="1:1" ht="13" customHeight="1" x14ac:dyDescent="0.4"/>
    <row r="116" spans="1:1" ht="13" customHeight="1" x14ac:dyDescent="0.4"/>
    <row r="117" spans="1:1" ht="13" customHeight="1" x14ac:dyDescent="0.4"/>
    <row r="118" spans="1:1" ht="13" customHeight="1" x14ac:dyDescent="0.4"/>
    <row r="119" spans="1:1" ht="13" customHeight="1" x14ac:dyDescent="0.4"/>
    <row r="120" spans="1:1" ht="13" customHeight="1" x14ac:dyDescent="0.4"/>
    <row r="121" spans="1:1" ht="13" customHeight="1" x14ac:dyDescent="0.4"/>
    <row r="122" spans="1:1" ht="13" customHeight="1" x14ac:dyDescent="0.4"/>
    <row r="123" spans="1:1" ht="13" customHeight="1" x14ac:dyDescent="0.4"/>
    <row r="124" spans="1:1" ht="13" customHeight="1" x14ac:dyDescent="0.4"/>
    <row r="125" spans="1:1" ht="13" customHeight="1" x14ac:dyDescent="0.4"/>
    <row r="126" spans="1:1" ht="13" customHeight="1" x14ac:dyDescent="0.4"/>
    <row r="127" spans="1:1" ht="13" customHeight="1" x14ac:dyDescent="0.4"/>
    <row r="128" spans="1:1" ht="13" customHeight="1" x14ac:dyDescent="0.4"/>
    <row r="129" spans="1:1" ht="13" customHeight="1" x14ac:dyDescent="0.4"/>
    <row r="130" spans="1:1" ht="13" customHeight="1" x14ac:dyDescent="0.4"/>
    <row r="131" spans="1:1" ht="13" customHeight="1" x14ac:dyDescent="0.4"/>
    <row r="132" spans="1:1" ht="13" customHeight="1" x14ac:dyDescent="0.4"/>
    <row r="133" spans="1:1" ht="13" customHeight="1" x14ac:dyDescent="0.4"/>
    <row r="134" spans="1:1" ht="13" customHeight="1" x14ac:dyDescent="0.4"/>
    <row r="135" spans="1:1" ht="13" customHeight="1" x14ac:dyDescent="0.4"/>
    <row r="136" spans="1:1" ht="13" customHeight="1" x14ac:dyDescent="0.4"/>
    <row r="137" spans="1:1" ht="13" customHeight="1" x14ac:dyDescent="0.4"/>
    <row r="138" spans="1:1" ht="13" customHeight="1" x14ac:dyDescent="0.4"/>
    <row r="139" spans="1:1" ht="13" customHeight="1" x14ac:dyDescent="0.4"/>
    <row r="140" spans="1:1" ht="13" customHeight="1" thickBot="1" x14ac:dyDescent="0.45"/>
    <row r="141" spans="1:1" s="10" customFormat="1" ht="13" customHeight="1" thickBot="1" x14ac:dyDescent="0.45">
      <c r="A141" s="9" t="e">
        <f>#REF!</f>
        <v>#REF!</v>
      </c>
    </row>
    <row r="142" spans="1:1" ht="13" customHeight="1" thickBot="1" x14ac:dyDescent="0.45"/>
    <row r="143" spans="1:1" s="10" customFormat="1" ht="13" customHeight="1" thickBot="1" x14ac:dyDescent="0.45">
      <c r="A143" s="9" t="e">
        <f>#REF!</f>
        <v>#REF!</v>
      </c>
    </row>
    <row r="144" spans="1:1" ht="13" customHeight="1" x14ac:dyDescent="0.4"/>
    <row r="145" spans="6:9" ht="13" customHeight="1" x14ac:dyDescent="0.4"/>
    <row r="146" spans="6:9" ht="13" customHeight="1" x14ac:dyDescent="0.4"/>
    <row r="147" spans="6:9" ht="13" customHeight="1" thickBot="1" x14ac:dyDescent="0.45">
      <c r="F147" s="11" t="s">
        <v>132</v>
      </c>
      <c r="G147" s="11" t="s">
        <v>133</v>
      </c>
      <c r="H147" s="27">
        <v>270</v>
      </c>
      <c r="I147" s="28"/>
    </row>
    <row r="148" spans="6:9" ht="13" customHeight="1" thickTop="1" thickBot="1" x14ac:dyDescent="0.45">
      <c r="H148" s="30">
        <f>1.38299*H147</f>
        <v>373.40729999999996</v>
      </c>
      <c r="I148" s="29"/>
    </row>
    <row r="149" spans="6:9" ht="13" customHeight="1" thickTop="1" x14ac:dyDescent="0.4"/>
    <row r="150" spans="6:9" ht="13" customHeight="1" x14ac:dyDescent="0.4"/>
    <row r="151" spans="6:9" ht="13" customHeight="1" x14ac:dyDescent="0.4">
      <c r="I151" s="37">
        <v>43142</v>
      </c>
    </row>
    <row r="152" spans="6:9" ht="13" customHeight="1" x14ac:dyDescent="0.4"/>
    <row r="153" spans="6:9" ht="13" customHeight="1" x14ac:dyDescent="0.4"/>
    <row r="154" spans="6:9" ht="13" customHeight="1" x14ac:dyDescent="0.4"/>
    <row r="155" spans="6:9" ht="13" customHeight="1" x14ac:dyDescent="0.4"/>
    <row r="156" spans="6:9" ht="13" customHeight="1" x14ac:dyDescent="0.4"/>
    <row r="157" spans="6:9" ht="13" customHeight="1" x14ac:dyDescent="0.4"/>
    <row r="158" spans="6:9" ht="13" customHeight="1" x14ac:dyDescent="0.4"/>
    <row r="159" spans="6:9" ht="13" customHeight="1" x14ac:dyDescent="0.4"/>
    <row r="160" spans="6:9" ht="13" customHeight="1" x14ac:dyDescent="0.4"/>
    <row r="161" ht="13" customHeight="1" x14ac:dyDescent="0.4"/>
    <row r="162" ht="13" customHeight="1" x14ac:dyDescent="0.4"/>
    <row r="163" ht="13" customHeight="1" x14ac:dyDescent="0.4"/>
    <row r="164" ht="13" customHeight="1" x14ac:dyDescent="0.4"/>
    <row r="165" ht="13" customHeight="1" x14ac:dyDescent="0.4"/>
    <row r="166" ht="13" customHeight="1" x14ac:dyDescent="0.4"/>
    <row r="167" ht="13" customHeight="1" x14ac:dyDescent="0.4"/>
    <row r="168" ht="13" customHeight="1" x14ac:dyDescent="0.4"/>
    <row r="169" ht="13" customHeight="1" x14ac:dyDescent="0.4"/>
    <row r="170" ht="13" customHeight="1" x14ac:dyDescent="0.4"/>
    <row r="171" ht="13" customHeight="1" x14ac:dyDescent="0.4"/>
    <row r="172" ht="13" customHeight="1" x14ac:dyDescent="0.4"/>
    <row r="173" ht="13" customHeight="1" x14ac:dyDescent="0.4"/>
    <row r="174" ht="13" customHeight="1" x14ac:dyDescent="0.4"/>
    <row r="175" ht="13" customHeight="1" x14ac:dyDescent="0.4"/>
    <row r="176" ht="13" customHeight="1" x14ac:dyDescent="0.4"/>
    <row r="177" ht="13" customHeight="1" x14ac:dyDescent="0.4"/>
    <row r="178" ht="13" customHeight="1" x14ac:dyDescent="0.4"/>
    <row r="179" ht="13" customHeight="1" x14ac:dyDescent="0.4"/>
    <row r="180" ht="13" customHeight="1" x14ac:dyDescent="0.4"/>
    <row r="181" ht="13" customHeight="1" x14ac:dyDescent="0.4"/>
    <row r="182" ht="13" customHeight="1" x14ac:dyDescent="0.4"/>
    <row r="183" ht="13" customHeight="1" x14ac:dyDescent="0.4"/>
    <row r="184" ht="13" customHeight="1" x14ac:dyDescent="0.4"/>
    <row r="185" ht="13" customHeight="1" x14ac:dyDescent="0.4"/>
    <row r="186" ht="13" customHeight="1" x14ac:dyDescent="0.4"/>
    <row r="187" ht="13" customHeight="1" x14ac:dyDescent="0.4"/>
    <row r="188" ht="13" customHeight="1" x14ac:dyDescent="0.4"/>
    <row r="189" ht="13" customHeight="1" x14ac:dyDescent="0.4"/>
    <row r="190" ht="13" customHeight="1" x14ac:dyDescent="0.4"/>
    <row r="191" ht="13" customHeight="1" x14ac:dyDescent="0.4"/>
    <row r="192" ht="13" customHeight="1" x14ac:dyDescent="0.4"/>
    <row r="193" ht="13" customHeight="1" x14ac:dyDescent="0.4"/>
    <row r="194" ht="13" customHeight="1" x14ac:dyDescent="0.4"/>
    <row r="195" ht="13" customHeight="1" x14ac:dyDescent="0.4"/>
    <row r="196" ht="13" customHeight="1" x14ac:dyDescent="0.4"/>
    <row r="197" ht="13" customHeight="1" x14ac:dyDescent="0.4"/>
    <row r="198" ht="13" customHeight="1" x14ac:dyDescent="0.4"/>
    <row r="199" ht="13" customHeight="1" x14ac:dyDescent="0.4"/>
    <row r="200" ht="13" customHeight="1" x14ac:dyDescent="0.4"/>
    <row r="201" ht="13" customHeight="1" x14ac:dyDescent="0.4"/>
    <row r="202" ht="13" customHeight="1" x14ac:dyDescent="0.4"/>
    <row r="203" ht="13" customHeight="1" x14ac:dyDescent="0.4"/>
    <row r="204" ht="13" customHeight="1" x14ac:dyDescent="0.4"/>
    <row r="205" ht="13" customHeight="1" x14ac:dyDescent="0.4"/>
    <row r="206" ht="13" customHeight="1" x14ac:dyDescent="0.4"/>
    <row r="207" ht="13" customHeight="1" x14ac:dyDescent="0.4"/>
    <row r="208" ht="13" customHeight="1" thickBot="1" x14ac:dyDescent="0.45"/>
    <row r="209" spans="1:1" s="10" customFormat="1" ht="13" customHeight="1" thickBot="1" x14ac:dyDescent="0.45">
      <c r="A209" s="9" t="e">
        <f>#REF!</f>
        <v>#REF!</v>
      </c>
    </row>
    <row r="210" spans="1:1" ht="13" customHeight="1" x14ac:dyDescent="0.4"/>
    <row r="211" spans="1:1" ht="13" customHeight="1" x14ac:dyDescent="0.4"/>
    <row r="212" spans="1:1" ht="13" customHeight="1" x14ac:dyDescent="0.4"/>
    <row r="213" spans="1:1" ht="13" customHeight="1" x14ac:dyDescent="0.4"/>
    <row r="214" spans="1:1" ht="13" customHeight="1" x14ac:dyDescent="0.4"/>
    <row r="215" spans="1:1" ht="13" customHeight="1" x14ac:dyDescent="0.4"/>
    <row r="216" spans="1:1" ht="13" customHeight="1" x14ac:dyDescent="0.4"/>
    <row r="217" spans="1:1" ht="13" customHeight="1" x14ac:dyDescent="0.4"/>
    <row r="218" spans="1:1" ht="13" customHeight="1" x14ac:dyDescent="0.4"/>
    <row r="219" spans="1:1" ht="13" customHeight="1" x14ac:dyDescent="0.4"/>
    <row r="220" spans="1:1" ht="13" customHeight="1" x14ac:dyDescent="0.4"/>
    <row r="221" spans="1:1" ht="13" customHeight="1" x14ac:dyDescent="0.4"/>
    <row r="222" spans="1:1" ht="13" customHeight="1" x14ac:dyDescent="0.4"/>
    <row r="223" spans="1:1" ht="13" customHeight="1" x14ac:dyDescent="0.4"/>
    <row r="224" spans="1:1" ht="13" customHeight="1" x14ac:dyDescent="0.4"/>
    <row r="225" spans="1:23" ht="13" customHeight="1" thickBot="1" x14ac:dyDescent="0.45"/>
    <row r="226" spans="1:23" s="10" customFormat="1" ht="13" customHeight="1" thickBot="1" x14ac:dyDescent="0.45">
      <c r="A226" s="9" t="e">
        <f>#REF!</f>
        <v>#REF!</v>
      </c>
    </row>
    <row r="227" spans="1:23" ht="14.25" customHeight="1" x14ac:dyDescent="0.4">
      <c r="U227">
        <f>109.98+69.99+15.99</f>
        <v>195.96</v>
      </c>
    </row>
    <row r="228" spans="1:23" ht="14.25" customHeight="1" x14ac:dyDescent="0.4">
      <c r="V228">
        <v>1</v>
      </c>
      <c r="W228">
        <v>620</v>
      </c>
    </row>
    <row r="229" spans="1:23" ht="14.25" customHeight="1" x14ac:dyDescent="0.4">
      <c r="V229">
        <v>2</v>
      </c>
      <c r="W229">
        <v>600</v>
      </c>
    </row>
    <row r="230" spans="1:23" ht="14.25" customHeight="1" x14ac:dyDescent="0.4">
      <c r="V230">
        <v>1</v>
      </c>
      <c r="W230">
        <v>69.989999999999995</v>
      </c>
    </row>
    <row r="231" spans="1:23" ht="14.25" customHeight="1" x14ac:dyDescent="0.4"/>
    <row r="232" spans="1:23" ht="14.25" customHeight="1" x14ac:dyDescent="0.4"/>
    <row r="233" spans="1:23" ht="14.25" customHeight="1" x14ac:dyDescent="0.4"/>
    <row r="234" spans="1:23" ht="14.25" customHeight="1" x14ac:dyDescent="0.4"/>
    <row r="235" spans="1:23" ht="14.25" customHeight="1" x14ac:dyDescent="0.4"/>
    <row r="236" spans="1:23" ht="14.25" customHeight="1" x14ac:dyDescent="0.4"/>
    <row r="237" spans="1:23" ht="14.25" customHeight="1" x14ac:dyDescent="0.4"/>
    <row r="238" spans="1:23" ht="14.25" customHeight="1" x14ac:dyDescent="0.4"/>
    <row r="239" spans="1:23" ht="14.25" customHeight="1" x14ac:dyDescent="0.4"/>
    <row r="240" spans="1:23" ht="14.25" customHeight="1" x14ac:dyDescent="0.4"/>
    <row r="241" ht="14.25" customHeight="1" x14ac:dyDescent="0.4"/>
    <row r="242" ht="14.25" customHeight="1" x14ac:dyDescent="0.4"/>
    <row r="243" ht="14.25" customHeight="1" x14ac:dyDescent="0.4"/>
    <row r="244" ht="14.25" customHeight="1" x14ac:dyDescent="0.4"/>
    <row r="245" ht="14.25" customHeight="1" x14ac:dyDescent="0.4"/>
    <row r="246" ht="14.25" customHeight="1" x14ac:dyDescent="0.4"/>
    <row r="247" ht="14.25" customHeight="1" x14ac:dyDescent="0.4"/>
    <row r="248" ht="14.25" customHeight="1" x14ac:dyDescent="0.4"/>
    <row r="249" ht="14.25" customHeight="1" x14ac:dyDescent="0.4"/>
    <row r="250" ht="13" customHeight="1" x14ac:dyDescent="0.4"/>
    <row r="251" ht="13" customHeight="1" x14ac:dyDescent="0.4"/>
    <row r="252" ht="13" customHeight="1" x14ac:dyDescent="0.4"/>
    <row r="253" ht="13" customHeight="1" x14ac:dyDescent="0.4"/>
    <row r="254" ht="13" customHeight="1" x14ac:dyDescent="0.4"/>
    <row r="255" ht="13" customHeight="1" x14ac:dyDescent="0.4"/>
    <row r="256" ht="13" customHeight="1" x14ac:dyDescent="0.4"/>
    <row r="257" ht="13" customHeight="1" x14ac:dyDescent="0.4"/>
    <row r="258" ht="13" customHeight="1" x14ac:dyDescent="0.4"/>
    <row r="259" ht="13" customHeight="1" x14ac:dyDescent="0.4"/>
    <row r="260" ht="13" customHeight="1" x14ac:dyDescent="0.4"/>
    <row r="261" ht="13" customHeight="1" x14ac:dyDescent="0.4"/>
    <row r="262" ht="13" customHeight="1" x14ac:dyDescent="0.4"/>
    <row r="263" ht="13" customHeight="1" x14ac:dyDescent="0.4"/>
    <row r="264" ht="13" customHeight="1" x14ac:dyDescent="0.4"/>
    <row r="265" ht="13" customHeight="1" x14ac:dyDescent="0.4"/>
    <row r="266" ht="13" customHeight="1" x14ac:dyDescent="0.4"/>
    <row r="267" ht="13" customHeight="1" x14ac:dyDescent="0.4"/>
    <row r="268" ht="13" customHeight="1" x14ac:dyDescent="0.4"/>
    <row r="269" ht="13" customHeight="1" x14ac:dyDescent="0.4"/>
    <row r="270" ht="13" customHeight="1" x14ac:dyDescent="0.4"/>
    <row r="271" ht="13" customHeight="1" x14ac:dyDescent="0.4"/>
    <row r="272" ht="13" customHeight="1" thickBot="1" x14ac:dyDescent="0.45"/>
    <row r="273" spans="1:1" s="10" customFormat="1" ht="13" customHeight="1" thickBot="1" x14ac:dyDescent="0.45">
      <c r="A273" s="9" t="e">
        <f>#REF!</f>
        <v>#REF!</v>
      </c>
    </row>
    <row r="274" spans="1:1" ht="13" customHeight="1" x14ac:dyDescent="0.4"/>
    <row r="275" spans="1:1" ht="13" customHeight="1" x14ac:dyDescent="0.4"/>
    <row r="276" spans="1:1" ht="13" customHeight="1" x14ac:dyDescent="0.4"/>
    <row r="277" spans="1:1" ht="13" customHeight="1" x14ac:dyDescent="0.4"/>
    <row r="278" spans="1:1" ht="13" customHeight="1" x14ac:dyDescent="0.4"/>
    <row r="279" spans="1:1" ht="13" customHeight="1" x14ac:dyDescent="0.4"/>
    <row r="280" spans="1:1" ht="13" customHeight="1" x14ac:dyDescent="0.4"/>
    <row r="281" spans="1:1" ht="13" customHeight="1" x14ac:dyDescent="0.4"/>
    <row r="282" spans="1:1" ht="13" customHeight="1" x14ac:dyDescent="0.4"/>
    <row r="283" spans="1:1" ht="13" customHeight="1" x14ac:dyDescent="0.4"/>
    <row r="284" spans="1:1" ht="13" customHeight="1" x14ac:dyDescent="0.4"/>
    <row r="285" spans="1:1" ht="13" customHeight="1" x14ac:dyDescent="0.4"/>
    <row r="286" spans="1:1" ht="13" customHeight="1" x14ac:dyDescent="0.4"/>
    <row r="287" spans="1:1" ht="13" customHeight="1" x14ac:dyDescent="0.4"/>
    <row r="288" spans="1:1" ht="13" customHeight="1" x14ac:dyDescent="0.4"/>
    <row r="289" ht="13" customHeight="1" x14ac:dyDescent="0.4"/>
    <row r="290" ht="13" customHeight="1" x14ac:dyDescent="0.4"/>
    <row r="291" ht="13" customHeight="1" x14ac:dyDescent="0.4"/>
    <row r="292" ht="13" customHeight="1" x14ac:dyDescent="0.4"/>
    <row r="293" ht="13" customHeight="1" x14ac:dyDescent="0.4"/>
    <row r="294" ht="13" customHeight="1" x14ac:dyDescent="0.4"/>
    <row r="295" ht="13" customHeight="1" x14ac:dyDescent="0.4"/>
    <row r="296" ht="13" customHeight="1" x14ac:dyDescent="0.4"/>
    <row r="297" ht="13" customHeight="1" x14ac:dyDescent="0.4"/>
    <row r="298" ht="13" customHeight="1" x14ac:dyDescent="0.4"/>
    <row r="299" ht="13" customHeight="1" x14ac:dyDescent="0.4"/>
    <row r="300" ht="13" customHeight="1" x14ac:dyDescent="0.4"/>
    <row r="301" ht="13" customHeight="1" x14ac:dyDescent="0.4"/>
    <row r="302" ht="13" customHeight="1" x14ac:dyDescent="0.4"/>
    <row r="303" ht="13" customHeight="1" x14ac:dyDescent="0.4"/>
    <row r="304" ht="13" customHeight="1" x14ac:dyDescent="0.4"/>
    <row r="305" ht="13" customHeight="1" x14ac:dyDescent="0.4"/>
    <row r="306" ht="13" customHeight="1" x14ac:dyDescent="0.4"/>
    <row r="307" ht="13" customHeight="1" x14ac:dyDescent="0.4"/>
    <row r="308" ht="13" customHeight="1" x14ac:dyDescent="0.4"/>
    <row r="309" ht="13" customHeight="1" x14ac:dyDescent="0.4"/>
    <row r="310" ht="13" customHeight="1" x14ac:dyDescent="0.4"/>
    <row r="311" ht="13" customHeight="1" x14ac:dyDescent="0.4"/>
    <row r="312" ht="13" customHeight="1" x14ac:dyDescent="0.4"/>
    <row r="313" ht="13" customHeight="1" x14ac:dyDescent="0.4"/>
    <row r="314" ht="13" customHeight="1" x14ac:dyDescent="0.4"/>
    <row r="315" ht="13" customHeight="1" x14ac:dyDescent="0.4"/>
    <row r="316" ht="13" customHeight="1" x14ac:dyDescent="0.4"/>
    <row r="317" ht="13" customHeight="1" x14ac:dyDescent="0.4"/>
    <row r="318" ht="13" customHeight="1" x14ac:dyDescent="0.4"/>
    <row r="319" ht="13" customHeight="1" x14ac:dyDescent="0.4"/>
    <row r="320" ht="13" customHeight="1" x14ac:dyDescent="0.4"/>
    <row r="321" ht="13" customHeight="1" x14ac:dyDescent="0.4"/>
    <row r="322" ht="13" customHeight="1" x14ac:dyDescent="0.4"/>
    <row r="323" ht="13" customHeight="1" x14ac:dyDescent="0.4"/>
    <row r="324" ht="13" customHeight="1" x14ac:dyDescent="0.4"/>
    <row r="325" ht="13" customHeight="1" x14ac:dyDescent="0.4"/>
    <row r="326" ht="13" customHeight="1" x14ac:dyDescent="0.4"/>
    <row r="327" ht="13" customHeight="1" x14ac:dyDescent="0.4"/>
    <row r="328" ht="13" customHeight="1" x14ac:dyDescent="0.4"/>
    <row r="329" ht="13" customHeight="1" x14ac:dyDescent="0.4"/>
    <row r="330" ht="13" customHeight="1" x14ac:dyDescent="0.4"/>
    <row r="331" ht="13" customHeight="1" x14ac:dyDescent="0.4"/>
    <row r="332" ht="13" customHeight="1" x14ac:dyDescent="0.4"/>
    <row r="333" ht="13" customHeight="1" x14ac:dyDescent="0.4"/>
    <row r="334" ht="13" customHeight="1" x14ac:dyDescent="0.4"/>
    <row r="335" ht="13" customHeight="1" x14ac:dyDescent="0.4"/>
    <row r="336" ht="13" customHeight="1" x14ac:dyDescent="0.4"/>
    <row r="337" spans="1:1" ht="13" customHeight="1" x14ac:dyDescent="0.4"/>
    <row r="338" spans="1:1" ht="13" customHeight="1" x14ac:dyDescent="0.4"/>
    <row r="339" spans="1:1" ht="13" customHeight="1" x14ac:dyDescent="0.4"/>
    <row r="340" spans="1:1" ht="13" customHeight="1" x14ac:dyDescent="0.4"/>
    <row r="341" spans="1:1" ht="13" customHeight="1" thickBot="1" x14ac:dyDescent="0.45"/>
    <row r="342" spans="1:1" s="10" customFormat="1" ht="13" customHeight="1" thickBot="1" x14ac:dyDescent="0.45">
      <c r="A342" s="9" t="e">
        <f>#REF!</f>
        <v>#REF!</v>
      </c>
    </row>
    <row r="343" spans="1:1" ht="13" customHeight="1" thickBot="1" x14ac:dyDescent="0.45"/>
    <row r="344" spans="1:1" s="10" customFormat="1" ht="13" customHeight="1" thickBot="1" x14ac:dyDescent="0.45">
      <c r="A344" s="9" t="e">
        <f>#REF!</f>
        <v>#REF!</v>
      </c>
    </row>
    <row r="345" spans="1:1" ht="12.75" customHeight="1" x14ac:dyDescent="0.4"/>
    <row r="346" spans="1:1" ht="12.75" customHeight="1" x14ac:dyDescent="0.4"/>
    <row r="347" spans="1:1" ht="12.75" customHeight="1" x14ac:dyDescent="0.4"/>
    <row r="348" spans="1:1" ht="12.75" customHeight="1" x14ac:dyDescent="0.4"/>
    <row r="349" spans="1:1" ht="12.75" customHeight="1" x14ac:dyDescent="0.4"/>
    <row r="350" spans="1:1" ht="12.75" customHeight="1" x14ac:dyDescent="0.4"/>
    <row r="351" spans="1:1" ht="12.75" customHeight="1" x14ac:dyDescent="0.4"/>
    <row r="352" spans="1:1" ht="12.75" customHeight="1" x14ac:dyDescent="0.4"/>
    <row r="353" spans="1:1" ht="12.75" customHeight="1" x14ac:dyDescent="0.4"/>
    <row r="354" spans="1:1" ht="12.75" customHeight="1" x14ac:dyDescent="0.4"/>
    <row r="355" spans="1:1" ht="12.75" customHeight="1" x14ac:dyDescent="0.4"/>
    <row r="356" spans="1:1" ht="12.75" customHeight="1" x14ac:dyDescent="0.4"/>
    <row r="357" spans="1:1" ht="12.75" customHeight="1" x14ac:dyDescent="0.4"/>
    <row r="358" spans="1:1" ht="12.75" customHeight="1" x14ac:dyDescent="0.4"/>
    <row r="359" spans="1:1" ht="12.75" customHeight="1" x14ac:dyDescent="0.4"/>
    <row r="360" spans="1:1" ht="12.75" customHeight="1" x14ac:dyDescent="0.4"/>
    <row r="361" spans="1:1" ht="12.75" customHeight="1" x14ac:dyDescent="0.4"/>
    <row r="362" spans="1:1" ht="12.75" customHeight="1" x14ac:dyDescent="0.4"/>
    <row r="363" spans="1:1" ht="12.75" customHeight="1" x14ac:dyDescent="0.4"/>
    <row r="364" spans="1:1" ht="12.75" customHeight="1" x14ac:dyDescent="0.4"/>
    <row r="365" spans="1:1" ht="12.75" customHeight="1" thickBot="1" x14ac:dyDescent="0.45"/>
    <row r="366" spans="1:1" s="10" customFormat="1" ht="13" customHeight="1" thickBot="1" x14ac:dyDescent="0.45">
      <c r="A366" s="9" t="e">
        <f>#REF!</f>
        <v>#REF!</v>
      </c>
    </row>
    <row r="367" spans="1:1" s="26" customFormat="1" ht="13" customHeight="1" x14ac:dyDescent="0.4"/>
    <row r="368" spans="1:1" s="26" customFormat="1" ht="13" customHeight="1" x14ac:dyDescent="0.4"/>
    <row r="369" s="26" customFormat="1" ht="13" customHeight="1" x14ac:dyDescent="0.4"/>
    <row r="370" s="26" customFormat="1" ht="13" customHeight="1" x14ac:dyDescent="0.4"/>
    <row r="371" s="26" customFormat="1" ht="13" customHeight="1" x14ac:dyDescent="0.4"/>
    <row r="372" s="26" customFormat="1" ht="13" customHeight="1" x14ac:dyDescent="0.4"/>
    <row r="373" s="26" customFormat="1" ht="13" customHeight="1" x14ac:dyDescent="0.4"/>
    <row r="374" s="26" customFormat="1" ht="13" customHeight="1" x14ac:dyDescent="0.4"/>
    <row r="375" s="26" customFormat="1" ht="13" customHeight="1" x14ac:dyDescent="0.4"/>
    <row r="376" s="26" customFormat="1" ht="13" customHeight="1" x14ac:dyDescent="0.4"/>
    <row r="377" s="26" customFormat="1" ht="13" customHeight="1" x14ac:dyDescent="0.4"/>
    <row r="378" s="26" customFormat="1" ht="13" customHeight="1" x14ac:dyDescent="0.4"/>
    <row r="379" s="26" customFormat="1" ht="13" customHeight="1" x14ac:dyDescent="0.4"/>
    <row r="380" s="26" customFormat="1" ht="13" customHeight="1" x14ac:dyDescent="0.4"/>
    <row r="381" s="26" customFormat="1" ht="13" customHeight="1" x14ac:dyDescent="0.4"/>
    <row r="382" s="26" customFormat="1" ht="13" customHeight="1" x14ac:dyDescent="0.4"/>
    <row r="383" s="26" customFormat="1" ht="13" customHeight="1" x14ac:dyDescent="0.4"/>
    <row r="384" s="26" customFormat="1" ht="13" customHeight="1" x14ac:dyDescent="0.4"/>
    <row r="385" s="26" customFormat="1" ht="13" customHeight="1" x14ac:dyDescent="0.4"/>
    <row r="386" s="26" customFormat="1" ht="13" customHeight="1" x14ac:dyDescent="0.4"/>
    <row r="387" s="26" customFormat="1" ht="13" customHeight="1" x14ac:dyDescent="0.4"/>
    <row r="388" s="26" customFormat="1" ht="13" customHeight="1" x14ac:dyDescent="0.4"/>
    <row r="389" s="26" customFormat="1" ht="13" customHeight="1" x14ac:dyDescent="0.4"/>
    <row r="390" s="26" customFormat="1" ht="13" customHeight="1" x14ac:dyDescent="0.4"/>
    <row r="391" s="26" customFormat="1" ht="13" customHeight="1" x14ac:dyDescent="0.4"/>
    <row r="392" s="26" customFormat="1" ht="13" customHeight="1" x14ac:dyDescent="0.4"/>
    <row r="393" s="26" customFormat="1" ht="13" customHeight="1" x14ac:dyDescent="0.4"/>
    <row r="394" s="26" customFormat="1" ht="13" customHeight="1" x14ac:dyDescent="0.4"/>
    <row r="395" s="26" customFormat="1" ht="13" customHeight="1" x14ac:dyDescent="0.4"/>
    <row r="396" s="26" customFormat="1" ht="13" customHeight="1" x14ac:dyDescent="0.4"/>
    <row r="397" s="26" customFormat="1" ht="13" customHeight="1" x14ac:dyDescent="0.4"/>
    <row r="398" s="26" customFormat="1" ht="13" customHeight="1" x14ac:dyDescent="0.4"/>
    <row r="399" s="26" customFormat="1" ht="13" customHeight="1" x14ac:dyDescent="0.4"/>
    <row r="400" s="26" customFormat="1" ht="13" customHeight="1" x14ac:dyDescent="0.4"/>
    <row r="401" spans="1:1" s="26" customFormat="1" ht="13" customHeight="1" x14ac:dyDescent="0.4"/>
    <row r="402" spans="1:1" s="26" customFormat="1" ht="13" customHeight="1" x14ac:dyDescent="0.4"/>
    <row r="403" spans="1:1" s="26" customFormat="1" ht="13" customHeight="1" x14ac:dyDescent="0.4"/>
    <row r="404" spans="1:1" s="26" customFormat="1" ht="13" customHeight="1" thickBot="1" x14ac:dyDescent="0.45"/>
    <row r="405" spans="1:1" s="10" customFormat="1" ht="13" customHeight="1" thickBot="1" x14ac:dyDescent="0.45">
      <c r="A405" s="9" t="e">
        <f>#REF!</f>
        <v>#REF!</v>
      </c>
    </row>
    <row r="406" spans="1:1" ht="13" customHeight="1" x14ac:dyDescent="0.4"/>
    <row r="407" spans="1:1" ht="13" customHeight="1" x14ac:dyDescent="0.4"/>
    <row r="408" spans="1:1" ht="13" customHeight="1" x14ac:dyDescent="0.4"/>
    <row r="409" spans="1:1" ht="13" customHeight="1" x14ac:dyDescent="0.4"/>
    <row r="410" spans="1:1" ht="13" customHeight="1" x14ac:dyDescent="0.4"/>
    <row r="411" spans="1:1" ht="13" customHeight="1" x14ac:dyDescent="0.4"/>
    <row r="412" spans="1:1" ht="13" customHeight="1" x14ac:dyDescent="0.4"/>
    <row r="413" spans="1:1" ht="13" customHeight="1" x14ac:dyDescent="0.4"/>
    <row r="414" spans="1:1" ht="13" customHeight="1" x14ac:dyDescent="0.4"/>
    <row r="415" spans="1:1" ht="13" customHeight="1" x14ac:dyDescent="0.4"/>
    <row r="416" spans="1:1" ht="13" customHeight="1" x14ac:dyDescent="0.4"/>
    <row r="417" ht="13" customHeight="1" x14ac:dyDescent="0.4"/>
    <row r="418" ht="13" customHeight="1" x14ac:dyDescent="0.4"/>
    <row r="419" ht="13" customHeight="1" x14ac:dyDescent="0.4"/>
    <row r="420" ht="13" customHeight="1" x14ac:dyDescent="0.4"/>
    <row r="421" ht="13" customHeight="1" x14ac:dyDescent="0.4"/>
    <row r="422" ht="13" customHeight="1" x14ac:dyDescent="0.4"/>
    <row r="423" ht="13" customHeight="1" x14ac:dyDescent="0.4"/>
    <row r="424" ht="13" customHeight="1" x14ac:dyDescent="0.4"/>
    <row r="425" ht="13" customHeight="1" x14ac:dyDescent="0.4"/>
    <row r="426" ht="13" customHeight="1" x14ac:dyDescent="0.4"/>
    <row r="427" ht="13" customHeight="1" x14ac:dyDescent="0.4"/>
    <row r="428" ht="13" customHeight="1" x14ac:dyDescent="0.4"/>
    <row r="429" ht="13" customHeight="1" x14ac:dyDescent="0.4"/>
    <row r="430" ht="13" customHeight="1" x14ac:dyDescent="0.4"/>
    <row r="431" ht="13" customHeight="1" x14ac:dyDescent="0.4"/>
    <row r="432" ht="13" customHeight="1" x14ac:dyDescent="0.4"/>
    <row r="433" ht="13" customHeight="1" x14ac:dyDescent="0.4"/>
    <row r="434" ht="13" customHeight="1" x14ac:dyDescent="0.4"/>
    <row r="435" ht="13" customHeight="1" x14ac:dyDescent="0.4"/>
    <row r="436" ht="13" customHeight="1" x14ac:dyDescent="0.4"/>
    <row r="437" ht="13" customHeight="1" x14ac:dyDescent="0.4"/>
    <row r="438" ht="13" customHeight="1" x14ac:dyDescent="0.4"/>
    <row r="439" ht="13" customHeight="1" x14ac:dyDescent="0.4"/>
    <row r="440" ht="13" customHeight="1" x14ac:dyDescent="0.4"/>
    <row r="441" ht="13" customHeight="1" x14ac:dyDescent="0.4"/>
    <row r="442" ht="13" customHeight="1" x14ac:dyDescent="0.4"/>
    <row r="443" ht="13" customHeight="1" x14ac:dyDescent="0.4"/>
    <row r="444" ht="13" customHeight="1" x14ac:dyDescent="0.4"/>
    <row r="445" ht="13" customHeight="1" x14ac:dyDescent="0.4"/>
    <row r="446" ht="13" customHeight="1" x14ac:dyDescent="0.4"/>
    <row r="447" ht="13" customHeight="1" x14ac:dyDescent="0.4"/>
    <row r="448" ht="13" customHeight="1" x14ac:dyDescent="0.4"/>
    <row r="449" ht="13" customHeight="1" x14ac:dyDescent="0.4"/>
    <row r="450" ht="13" customHeight="1" x14ac:dyDescent="0.4"/>
    <row r="451" ht="13" customHeight="1" x14ac:dyDescent="0.4"/>
    <row r="452" ht="13" customHeight="1" x14ac:dyDescent="0.4"/>
    <row r="453" ht="13" customHeight="1" x14ac:dyDescent="0.4"/>
    <row r="454" ht="13" customHeight="1" x14ac:dyDescent="0.4"/>
    <row r="455" ht="13" customHeight="1" x14ac:dyDescent="0.4"/>
  </sheetData>
  <phoneticPr fontId="0" type="noConversion"/>
  <pageMargins left="0.75" right="0.75" top="1" bottom="1" header="0.5" footer="0.5"/>
  <pageSetup scale="11" orientation="portrait" r:id="rId1"/>
  <headerFooter alignWithMargins="0"/>
  <rowBreaks count="1" manualBreakCount="1">
    <brk id="4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MSRP_spreadsheet</vt:lpstr>
      <vt:lpstr>Supporting_Calculations</vt:lpstr>
      <vt:lpstr>Reciepts - Documentation</vt:lpstr>
      <vt:lpstr>MSRP_spreadsheet!Impression_des_titres</vt:lpstr>
      <vt:lpstr>Supporting_Calculations!Impression_des_titres</vt:lpstr>
      <vt:lpstr>'Reciepts - Documentation'!Zone_d_impression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Pier-Étienne Chabot</cp:lastModifiedBy>
  <cp:lastPrinted>2008-01-25T00:54:40Z</cp:lastPrinted>
  <dcterms:created xsi:type="dcterms:W3CDTF">2007-09-19T17:02:49Z</dcterms:created>
  <dcterms:modified xsi:type="dcterms:W3CDTF">2019-02-19T01:48:07Z</dcterms:modified>
</cp:coreProperties>
</file>