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23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ryanp\Downloads\"/>
    </mc:Choice>
  </mc:AlternateContent>
  <xr:revisionPtr revIDLastSave="0" documentId="8_{7ADB45A2-776B-4EB1-8C20-90CB81E8896B}" xr6:coauthVersionLast="40" xr6:coauthVersionMax="40" xr10:uidLastSave="{00000000-0000-0000-0000-000000000000}"/>
  <bookViews>
    <workbookView xWindow="-96" yWindow="-96" windowWidth="23232" windowHeight="12552" activeTab="2" xr2:uid="{00000000-000D-0000-FFFF-FFFF00000000}"/>
  </bookViews>
  <sheets>
    <sheet name="MSRP_spreadsheet" sheetId="1" r:id="rId1"/>
    <sheet name="Supporting_Calculations" sheetId="2" r:id="rId2"/>
    <sheet name="Reciepts - Documentation" sheetId="3" r:id="rId3"/>
  </sheets>
  <definedNames>
    <definedName name="_xlnm.Print_Titles" localSheetId="0">MSRP_spreadsheet!$1:$1</definedName>
  </definedNames>
  <calcPr calcId="191029"/>
  <fileRecoveryPr repair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D107" i="2" l="1"/>
  <c r="G27" i="1" l="1"/>
  <c r="B2" i="2" l="1"/>
  <c r="C2" i="2"/>
  <c r="D2" i="2"/>
  <c r="E2" i="2"/>
  <c r="F2" i="2"/>
  <c r="A4" i="2"/>
  <c r="D4" i="2"/>
  <c r="A7" i="2"/>
  <c r="A8" i="2"/>
  <c r="A9" i="2"/>
  <c r="A10" i="2"/>
  <c r="A11" i="2"/>
  <c r="A12" i="2"/>
  <c r="A13" i="2"/>
  <c r="A14" i="2"/>
  <c r="A15" i="2"/>
  <c r="A16" i="2"/>
  <c r="A18" i="2"/>
  <c r="A19" i="2"/>
  <c r="A20" i="2"/>
  <c r="A21" i="2"/>
  <c r="A22" i="2"/>
  <c r="A23" i="2"/>
  <c r="A24" i="2"/>
  <c r="A25" i="2"/>
  <c r="A26" i="2"/>
  <c r="A27" i="2"/>
  <c r="A29" i="2"/>
  <c r="A30" i="2"/>
  <c r="A31" i="2"/>
  <c r="A32" i="2"/>
  <c r="A33" i="2"/>
  <c r="A34" i="2"/>
  <c r="A35" i="2"/>
  <c r="A36" i="2"/>
  <c r="A37" i="2"/>
  <c r="A38" i="2"/>
  <c r="D38" i="2"/>
  <c r="A39" i="2"/>
  <c r="A41" i="2"/>
  <c r="A42" i="2"/>
  <c r="A43" i="2"/>
  <c r="A44" i="2"/>
  <c r="A45" i="2"/>
  <c r="A46" i="2"/>
  <c r="A47" i="2"/>
  <c r="A48" i="2"/>
  <c r="A49" i="2"/>
  <c r="A50" i="2"/>
  <c r="A52" i="2"/>
  <c r="A53" i="2"/>
  <c r="A54" i="2"/>
  <c r="D54" i="2"/>
  <c r="A55" i="2"/>
  <c r="A56" i="2"/>
  <c r="C56" i="2"/>
  <c r="A57" i="2"/>
  <c r="A58" i="2"/>
  <c r="A59" i="2"/>
  <c r="A60" i="2"/>
  <c r="A61" i="2"/>
  <c r="A62" i="2"/>
  <c r="A64" i="2"/>
  <c r="A65" i="2"/>
  <c r="A66" i="2"/>
  <c r="A67" i="2"/>
  <c r="A68" i="2"/>
  <c r="A69" i="2"/>
  <c r="A70" i="2"/>
  <c r="A71" i="2"/>
  <c r="A73" i="2"/>
  <c r="A74" i="2"/>
  <c r="E74" i="2"/>
  <c r="A75" i="2"/>
  <c r="A76" i="2"/>
  <c r="A77" i="2"/>
  <c r="E77" i="2"/>
  <c r="A78" i="2"/>
  <c r="A79" i="2"/>
  <c r="A80" i="2"/>
  <c r="A82" i="2"/>
  <c r="A83" i="2"/>
  <c r="E83" i="2"/>
  <c r="A84" i="2"/>
  <c r="D84" i="2"/>
  <c r="A85" i="2"/>
  <c r="A86" i="2"/>
  <c r="A87" i="2"/>
  <c r="A88" i="2"/>
  <c r="E88" i="2"/>
  <c r="A89" i="2"/>
  <c r="A90" i="2"/>
  <c r="A91" i="2"/>
  <c r="A92" i="2"/>
  <c r="A93" i="2"/>
  <c r="A94" i="2"/>
  <c r="A96" i="2"/>
  <c r="A97" i="2"/>
  <c r="A98" i="2"/>
  <c r="A99" i="2"/>
  <c r="A100" i="2"/>
  <c r="A101" i="2"/>
  <c r="A102" i="2"/>
  <c r="A103" i="2"/>
  <c r="A105" i="2"/>
  <c r="A106" i="2"/>
  <c r="A107" i="2"/>
  <c r="A108" i="2"/>
  <c r="A109" i="2"/>
  <c r="A110" i="2"/>
  <c r="A112" i="2"/>
  <c r="A113" i="2"/>
  <c r="A114" i="2"/>
  <c r="A115" i="2"/>
  <c r="A116" i="2"/>
  <c r="A117" i="2"/>
  <c r="A118" i="2"/>
  <c r="A119" i="2"/>
  <c r="A120" i="2"/>
  <c r="A121" i="2"/>
  <c r="A122" i="2"/>
  <c r="A123" i="2"/>
  <c r="A124" i="2"/>
  <c r="A125" i="2"/>
  <c r="A126" i="2"/>
  <c r="A127" i="2"/>
  <c r="A129" i="2"/>
  <c r="A130" i="2"/>
  <c r="E130" i="2"/>
  <c r="A131" i="2"/>
  <c r="A132" i="2"/>
  <c r="A133" i="2"/>
  <c r="A134" i="2"/>
  <c r="A135" i="2"/>
  <c r="A136" i="2"/>
  <c r="A137" i="2"/>
  <c r="A138" i="2"/>
  <c r="A139" i="2"/>
  <c r="A140" i="2"/>
  <c r="A141" i="2"/>
  <c r="A142" i="2"/>
  <c r="A143" i="2"/>
  <c r="A144" i="2"/>
  <c r="A145" i="2"/>
  <c r="A146" i="2"/>
  <c r="G144" i="1" l="1"/>
  <c r="G5" i="1" l="1"/>
  <c r="B1" i="2" l="1"/>
  <c r="A1" i="2" l="1"/>
  <c r="E155" i="1"/>
  <c r="G135" i="1"/>
  <c r="G136" i="1"/>
  <c r="G137" i="1"/>
  <c r="G138" i="1"/>
  <c r="G139" i="1"/>
  <c r="G140" i="1"/>
  <c r="G141" i="1"/>
  <c r="G142" i="1"/>
  <c r="G143" i="1"/>
  <c r="G145" i="1"/>
  <c r="G146" i="1"/>
  <c r="G147" i="1"/>
  <c r="G148" i="1"/>
  <c r="G149" i="1"/>
  <c r="G150" i="1"/>
  <c r="G131" i="1"/>
  <c r="G24" i="1"/>
  <c r="G4" i="1"/>
  <c r="G8" i="1"/>
  <c r="G9" i="1"/>
  <c r="G10" i="1"/>
  <c r="G11" i="1"/>
  <c r="G12" i="1"/>
  <c r="G13" i="1"/>
  <c r="G14" i="1"/>
  <c r="G15" i="1"/>
  <c r="G16" i="1"/>
  <c r="G19" i="1"/>
  <c r="G20" i="1"/>
  <c r="G21" i="1"/>
  <c r="G22" i="1"/>
  <c r="G23" i="1"/>
  <c r="G25" i="1"/>
  <c r="G26" i="1"/>
  <c r="G28" i="1"/>
  <c r="G31" i="1"/>
  <c r="G32" i="1"/>
  <c r="G33" i="1"/>
  <c r="G34" i="1"/>
  <c r="G35" i="1"/>
  <c r="G36" i="1"/>
  <c r="G37" i="1"/>
  <c r="G38" i="1"/>
  <c r="G39" i="1"/>
  <c r="G40" i="1"/>
  <c r="G43" i="1"/>
  <c r="G44" i="1"/>
  <c r="G45" i="1"/>
  <c r="G46" i="1"/>
  <c r="G47" i="1"/>
  <c r="G48" i="1"/>
  <c r="G49" i="1"/>
  <c r="G50" i="1"/>
  <c r="G51" i="1"/>
  <c r="G54" i="1"/>
  <c r="G55" i="1"/>
  <c r="G56" i="1"/>
  <c r="G57" i="1"/>
  <c r="G59" i="1"/>
  <c r="G60" i="1"/>
  <c r="G61" i="1"/>
  <c r="G62" i="1"/>
  <c r="G63" i="1"/>
  <c r="G66" i="1"/>
  <c r="G67" i="1"/>
  <c r="G68" i="1"/>
  <c r="G69" i="1"/>
  <c r="G70" i="1"/>
  <c r="G71" i="1"/>
  <c r="G72" i="1"/>
  <c r="G75" i="1"/>
  <c r="G76" i="1"/>
  <c r="G77" i="1"/>
  <c r="G78" i="1"/>
  <c r="G79" i="1"/>
  <c r="G80" i="1"/>
  <c r="G81" i="1"/>
  <c r="G84" i="1"/>
  <c r="G85" i="1"/>
  <c r="G86" i="1"/>
  <c r="G87" i="1"/>
  <c r="G88" i="1"/>
  <c r="G89" i="1"/>
  <c r="G90" i="1"/>
  <c r="G91" i="1"/>
  <c r="G92" i="1"/>
  <c r="G93" i="1"/>
  <c r="G94" i="1"/>
  <c r="G95" i="1"/>
  <c r="G98" i="1"/>
  <c r="G99" i="1"/>
  <c r="G100" i="1"/>
  <c r="G101" i="1"/>
  <c r="G102" i="1"/>
  <c r="G103" i="1"/>
  <c r="G104" i="1"/>
  <c r="G107" i="1"/>
  <c r="G108" i="1"/>
  <c r="G109" i="1"/>
  <c r="G110" i="1"/>
  <c r="G111" i="1"/>
  <c r="G114" i="1"/>
  <c r="G115" i="1"/>
  <c r="G116" i="1"/>
  <c r="G117" i="1"/>
  <c r="G118" i="1"/>
  <c r="G119" i="1"/>
  <c r="G120" i="1"/>
  <c r="G121" i="1"/>
  <c r="G122" i="1"/>
  <c r="G123" i="1"/>
  <c r="G124" i="1"/>
  <c r="G125" i="1"/>
  <c r="G126" i="1"/>
  <c r="G127" i="1"/>
  <c r="G128" i="1"/>
  <c r="G132" i="1"/>
  <c r="G133" i="1"/>
  <c r="G134" i="1"/>
  <c r="G151" i="1"/>
  <c r="G152" i="1"/>
  <c r="G153" i="1"/>
  <c r="F155" i="1"/>
  <c r="D155" i="1"/>
  <c r="C155" i="1"/>
  <c r="G155" i="1" l="1"/>
  <c r="C157" i="1"/>
</calcChain>
</file>

<file path=xl/sharedStrings.xml><?xml version="1.0" encoding="utf-8"?>
<sst xmlns="http://schemas.openxmlformats.org/spreadsheetml/2006/main" count="355" uniqueCount="228">
  <si>
    <t>Exhaust System</t>
  </si>
  <si>
    <t>Front Suspension</t>
  </si>
  <si>
    <t>Rear Suspension</t>
  </si>
  <si>
    <t>muffler</t>
  </si>
  <si>
    <t>Drivetrain</t>
  </si>
  <si>
    <t>track</t>
  </si>
  <si>
    <t>studs</t>
  </si>
  <si>
    <t>Air Management/Intake System</t>
  </si>
  <si>
    <t>Cooling System</t>
  </si>
  <si>
    <t>air pump plumbing</t>
  </si>
  <si>
    <t>jackshaft</t>
  </si>
  <si>
    <t>chaincase/gear box</t>
  </si>
  <si>
    <t>drive clutch</t>
  </si>
  <si>
    <t>driven clutch</t>
  </si>
  <si>
    <t>drive belt</t>
  </si>
  <si>
    <t>3-way exhaust catalyst</t>
  </si>
  <si>
    <t>diesel particulate filter</t>
  </si>
  <si>
    <t>oxidation catalyst</t>
  </si>
  <si>
    <t>secondary air pump</t>
  </si>
  <si>
    <t>skis</t>
  </si>
  <si>
    <t>shocks</t>
  </si>
  <si>
    <t>springs</t>
  </si>
  <si>
    <t>trailing arms/A-arms</t>
  </si>
  <si>
    <t>wheels</t>
  </si>
  <si>
    <t>hyfax/sliders</t>
  </si>
  <si>
    <t>mount points</t>
  </si>
  <si>
    <t>Noise/Vibration/Harshness</t>
  </si>
  <si>
    <t>radiator</t>
  </si>
  <si>
    <t>internal parts coating</t>
  </si>
  <si>
    <t>Chassis</t>
  </si>
  <si>
    <t>seat</t>
  </si>
  <si>
    <t>hood</t>
  </si>
  <si>
    <t>windshield</t>
  </si>
  <si>
    <t>skirting</t>
  </si>
  <si>
    <t>hood lining</t>
  </si>
  <si>
    <t>tunnel lining</t>
  </si>
  <si>
    <t>electric motor</t>
  </si>
  <si>
    <t>pistons/rings/connecting rods</t>
  </si>
  <si>
    <t>Fuel Management</t>
  </si>
  <si>
    <t>supercharger</t>
  </si>
  <si>
    <t>air box/air filter</t>
  </si>
  <si>
    <t>pipes/tubes</t>
  </si>
  <si>
    <t>heat management</t>
  </si>
  <si>
    <t>fan</t>
  </si>
  <si>
    <t>heat exchanger</t>
  </si>
  <si>
    <t>thermostat</t>
  </si>
  <si>
    <t>fuel tank</t>
  </si>
  <si>
    <t>battery(s)</t>
  </si>
  <si>
    <t>battery box</t>
  </si>
  <si>
    <t>hand guards</t>
  </si>
  <si>
    <t>throttle</t>
  </si>
  <si>
    <t>brake system</t>
  </si>
  <si>
    <t>Engine/Motor</t>
  </si>
  <si>
    <t>Electrical</t>
  </si>
  <si>
    <t>switches</t>
  </si>
  <si>
    <t>connectors</t>
  </si>
  <si>
    <t>fuses</t>
  </si>
  <si>
    <t>wire/cable</t>
  </si>
  <si>
    <t>lighting</t>
  </si>
  <si>
    <t>turbocharger</t>
  </si>
  <si>
    <t>spark-ignition/compression-ignition</t>
  </si>
  <si>
    <t>Description/Details</t>
  </si>
  <si>
    <t>tow hitch/rack</t>
  </si>
  <si>
    <t>12 VDC outlet</t>
  </si>
  <si>
    <t>handle bar hooks</t>
  </si>
  <si>
    <t>mirrors</t>
  </si>
  <si>
    <t>tachometer</t>
  </si>
  <si>
    <t>electric start</t>
  </si>
  <si>
    <t>boost bottle</t>
  </si>
  <si>
    <t>driveshaft/drive sprockets</t>
  </si>
  <si>
    <t>fiberglass packing</t>
  </si>
  <si>
    <t>handlebars/hooks/risers</t>
  </si>
  <si>
    <t>heated grips</t>
  </si>
  <si>
    <t>fuel line</t>
  </si>
  <si>
    <t>fuel filter</t>
  </si>
  <si>
    <t>fuel pressure regulator</t>
  </si>
  <si>
    <t>fuel pump</t>
  </si>
  <si>
    <t>carburetor</t>
  </si>
  <si>
    <t>throttle body</t>
  </si>
  <si>
    <t>fuel injector (PFI, SDI, DI)</t>
  </si>
  <si>
    <t>rotary valve</t>
  </si>
  <si>
    <t>reed valve</t>
  </si>
  <si>
    <t>intercooler</t>
  </si>
  <si>
    <t>steering components</t>
  </si>
  <si>
    <t>clutch adaptor</t>
  </si>
  <si>
    <t>cvt guarding/cover</t>
  </si>
  <si>
    <t>coolant pump</t>
  </si>
  <si>
    <t>fabrication</t>
  </si>
  <si>
    <t>reverse</t>
  </si>
  <si>
    <t>bulkhead modification</t>
  </si>
  <si>
    <t>tunnel modification</t>
  </si>
  <si>
    <t>motor mount</t>
  </si>
  <si>
    <t>motor charger</t>
  </si>
  <si>
    <t>contactor</t>
  </si>
  <si>
    <t>motor controller</t>
  </si>
  <si>
    <t>injector controller</t>
  </si>
  <si>
    <t>boost controller</t>
  </si>
  <si>
    <t>exhaust gas temperature (EGT) sensor</t>
  </si>
  <si>
    <t>general sensor(s)</t>
  </si>
  <si>
    <t>Component</t>
  </si>
  <si>
    <t>Mfg. quote + 50%</t>
  </si>
  <si>
    <t>Whls. + 50%</t>
  </si>
  <si>
    <t>auxiliary energy sources</t>
  </si>
  <si>
    <t>Notes:</t>
  </si>
  <si>
    <t>1. Add additional rows under appropriate heading to include non-listed components/modifications</t>
  </si>
  <si>
    <t>Per Item MSRP</t>
  </si>
  <si>
    <t>Factory options utilized on competition sled</t>
  </si>
  <si>
    <t>engine calibration software</t>
  </si>
  <si>
    <t>engine calibration hardware</t>
  </si>
  <si>
    <r>
      <t xml:space="preserve">2. </t>
    </r>
    <r>
      <rPr>
        <b/>
        <sz val="8"/>
        <rFont val="Arial"/>
        <family val="2"/>
      </rPr>
      <t>Component MSRP based on Manufacturing Quote + 50%:</t>
    </r>
    <r>
      <rPr>
        <sz val="8"/>
        <rFont val="Arial"/>
        <family val="2"/>
      </rPr>
      <t xml:space="preserve"> Quote for 5,000 units = $500,000, per item MSRP would equal $500,000 / 5,000 x 1.5 = $150.00/ea</t>
    </r>
  </si>
  <si>
    <r>
      <t xml:space="preserve">3. </t>
    </r>
    <r>
      <rPr>
        <b/>
        <sz val="8"/>
        <rFont val="Arial"/>
        <family val="2"/>
      </rPr>
      <t>Component MSRP based on Wholesale Price + 50%:</t>
    </r>
    <r>
      <rPr>
        <sz val="8"/>
        <rFont val="Arial"/>
        <family val="2"/>
      </rPr>
      <t xml:space="preserve"> quote for wholesale is $245, per item MSRP would equal $245 x 1.5 = $367.50</t>
    </r>
  </si>
  <si>
    <t>6. Diesel, hybrid electric, and full electric base sled MSRP: reduce chassis cost by 40% i.e., complete base snowmobile with factory engine is $8,000, base MSRP would equal $8,000 x 0.6 = $4800</t>
  </si>
  <si>
    <t>head</t>
  </si>
  <si>
    <t>cylinder</t>
  </si>
  <si>
    <t>turbocharger/supercharger plumbing</t>
  </si>
  <si>
    <t>Total</t>
  </si>
  <si>
    <t>Subtotals:</t>
  </si>
  <si>
    <t>other</t>
  </si>
  <si>
    <t>Sled MSRP or Highest Value of modified components</t>
  </si>
  <si>
    <t>pulley</t>
  </si>
  <si>
    <t>belts</t>
  </si>
  <si>
    <t xml:space="preserve"> </t>
  </si>
  <si>
    <t>Retail cost of added component</t>
  </si>
  <si>
    <t>Retail of most expensive part +50% for substituted component</t>
  </si>
  <si>
    <r>
      <t xml:space="preserve">4. </t>
    </r>
    <r>
      <rPr>
        <b/>
        <sz val="8"/>
        <rFont val="Arial"/>
        <family val="2"/>
      </rPr>
      <t>Component MSRP based on Retail Price for components that are added to sled.</t>
    </r>
  </si>
  <si>
    <r>
      <t xml:space="preserve">5. </t>
    </r>
    <r>
      <rPr>
        <b/>
        <sz val="8"/>
        <rFont val="Arial"/>
        <family val="2"/>
      </rPr>
      <t>For substituted components, MSRP based on (higher retail price + 50%) - mfg MSRP:</t>
    </r>
    <r>
      <rPr>
        <sz val="8"/>
        <rFont val="Arial"/>
        <family val="2"/>
      </rPr>
      <t xml:space="preserve"> Example, if mfg skis are $400 and aftermarket skis are $325, cost of substitution is ($400*1.5) - $400=$200 to reflect increased customer value.</t>
    </r>
  </si>
  <si>
    <t>Formula used</t>
  </si>
  <si>
    <t>Cost of Snowmobile * 0.6</t>
  </si>
  <si>
    <t>custom</t>
  </si>
  <si>
    <t>stock</t>
  </si>
  <si>
    <t>Hiperfax slides</t>
  </si>
  <si>
    <t>(Cost of more expensive slides * 1.5) - cost of stock slides</t>
  </si>
  <si>
    <t>TKI offset 2 wheel axle big wheel kit</t>
  </si>
  <si>
    <t>TKI 2 wheel offset rear axle with 8" composite rear idler wheel</t>
  </si>
  <si>
    <t>((cost of axle+cost of wheels * 2) * 1.5) - cost of stock components</t>
  </si>
  <si>
    <t>Perkins 403D-07</t>
  </si>
  <si>
    <t>N/a</t>
  </si>
  <si>
    <t>Modified oil pan</t>
  </si>
  <si>
    <t xml:space="preserve">Camso Ripsaw </t>
  </si>
  <si>
    <t xml:space="preserve">Track </t>
  </si>
  <si>
    <t>Replacement track</t>
  </si>
  <si>
    <t>stock track</t>
  </si>
  <si>
    <t>(Cost of more expensive track * 1.5) - cost of stock track</t>
  </si>
  <si>
    <t>GDP6-1325 -114 qty
ALN2-4500 - 114 qty
AWA-3775 - 114 qty</t>
  </si>
  <si>
    <t>Studs, carbides, and ski protectors</t>
  </si>
  <si>
    <t>sum of retail cost of components</t>
  </si>
  <si>
    <t>Throttle cable</t>
  </si>
  <si>
    <t>Notes</t>
  </si>
  <si>
    <t>Custom</t>
  </si>
  <si>
    <t>Custom External Oil Tank</t>
  </si>
  <si>
    <t>Battery</t>
  </si>
  <si>
    <t>replacement battery</t>
  </si>
  <si>
    <t>stock battery</t>
  </si>
  <si>
    <t>(Cost of more expensive battery * 1.5) - cost of stock battery</t>
  </si>
  <si>
    <t>Shorai Xtreme-Rate 12-Volt LifePo4 LFX Lithium Battery - LFX36L3-BS12</t>
  </si>
  <si>
    <t>Primary Clutch</t>
  </si>
  <si>
    <t>Stock clutch</t>
  </si>
  <si>
    <t>TEAM clutch model number 240279</t>
  </si>
  <si>
    <t>(Cost of more expensive clutch * 1.5) - cost of stock clutch</t>
  </si>
  <si>
    <t>oil pump</t>
  </si>
  <si>
    <t>Tachometer</t>
  </si>
  <si>
    <t>Exhaust piping</t>
  </si>
  <si>
    <t>General Welding - Buffalo, NY</t>
  </si>
  <si>
    <t>Estimate for large-scale welding production  is $100/hour</t>
  </si>
  <si>
    <t xml:space="preserve">in order to commercially produce welding on </t>
  </si>
  <si>
    <t>entire exhaust system</t>
  </si>
  <si>
    <t>+0.5 hr welding @ 100/hr wage</t>
  </si>
  <si>
    <t>exhaust manifold to turbo</t>
  </si>
  <si>
    <t>cone off turbo</t>
  </si>
  <si>
    <t>turbo to DOC/DPF</t>
  </si>
  <si>
    <t>actual concentric reducer would be 3" x 1.75"</t>
  </si>
  <si>
    <t>excess pipe from exhaust manihold to turbo</t>
  </si>
  <si>
    <t>cost of pipe + cost of cone + $100/hr shop welding rate * 1 hr</t>
  </si>
  <si>
    <t>Titanium Heat Wrap</t>
  </si>
  <si>
    <t>Titanium heat wrap</t>
  </si>
  <si>
    <t>External oil tank - comparable product</t>
  </si>
  <si>
    <t>Turbo/intercooler/intake plumbing</t>
  </si>
  <si>
    <t>Comparable product - we used pipe with pie cuts but it provides no advantage over hoses. For production of 5000+ units/year, we would run a similar system to these arctic cat turbo hoses</t>
  </si>
  <si>
    <t>motor mounts</t>
  </si>
  <si>
    <t>Clutch adapter (output shaft)</t>
  </si>
  <si>
    <t>Not included in MSRP (for reference only)</t>
  </si>
  <si>
    <t>+5 hr shop time</t>
  </si>
  <si>
    <t>+ 1 hr shop time</t>
  </si>
  <si>
    <t>cost of material + $100/hr shop rate * 0.5 hr</t>
  </si>
  <si>
    <t xml:space="preserve">stock </t>
  </si>
  <si>
    <t>Boost Gage</t>
  </si>
  <si>
    <t>same as stock carbides</t>
  </si>
  <si>
    <t>glow plug controller</t>
  </si>
  <si>
    <t>used 25% of 1.25" round</t>
  </si>
  <si>
    <t>used 50% of 3/16 x 4 aluminum</t>
  </si>
  <si>
    <t>oil lines and fittings for external oil tank</t>
  </si>
  <si>
    <t>cost of clamps + cost of hose 1 + cost of hose 2 + sum of oil line components + coolant tubes</t>
  </si>
  <si>
    <t>Faurecia p/n 68166818ab FRT w/ catalytic converter</t>
  </si>
  <si>
    <t>Battery box</t>
  </si>
  <si>
    <t>comparable product</t>
  </si>
  <si>
    <t>Cost of part * 1.5 for wholesale</t>
  </si>
  <si>
    <t>Fuel pressure regulator (comparable product)</t>
  </si>
  <si>
    <t>CI</t>
  </si>
  <si>
    <t>2019 model year base sled (reflects engine choice)</t>
  </si>
  <si>
    <t>IHI AS15</t>
  </si>
  <si>
    <t>Curve Industries XS Skis</t>
  </si>
  <si>
    <t>Holley HLY-12-880</t>
  </si>
  <si>
    <t>*Research purposes only</t>
  </si>
  <si>
    <t>*No value added - parts would be included in production model (Rule 10.5.9.1)</t>
  </si>
  <si>
    <t>*No value added, mounts are just adapted for our engine (Rule 10.5.9.1)</t>
  </si>
  <si>
    <t>*Added per competition rules, not for production (Rule 8.7.8)</t>
  </si>
  <si>
    <t>*Research purposes only - GPS speed required by competition rules (Rule 8.11)</t>
  </si>
  <si>
    <t>*no value added, oil pan would be manufactured appropriately for the chassis for production (for research purposes only)</t>
  </si>
  <si>
    <t>*not for production, oil pan would be manufactured appropriately for the chassis for production (for research purposes only)</t>
  </si>
  <si>
    <t>*Required because fuel pump was not designed and properly calibrated for our system, which it would be for a production model (for research purposes only)</t>
  </si>
  <si>
    <t>*No value added. Ski change was for aesthetic purposes to match school colors (for aesthetic purposes only)</t>
  </si>
  <si>
    <t>*modified per competition rules, production model would not require (Rule 8.4.7)</t>
  </si>
  <si>
    <t>*No value added, would be manufactured with appropriate taper for clutch (Rule 10.5.9.1)</t>
  </si>
  <si>
    <t xml:space="preserve">oil lines to turbo </t>
  </si>
  <si>
    <t>Hood Heat Lining</t>
  </si>
  <si>
    <t>*Only half of the total roll was used</t>
  </si>
  <si>
    <t>(Total cost of roll) * 0.5 (half of roll used)</t>
  </si>
  <si>
    <t>*No value added (Rule 10.5.9.1)</t>
  </si>
  <si>
    <t>AP Exhaust 6525</t>
  </si>
  <si>
    <t>2019 Polaris 600 Switchback SP 144</t>
  </si>
  <si>
    <t>Glowshift Oil Pressure, Boost Pressure, Collant Temperature Guages</t>
  </si>
  <si>
    <t>Digiten RPM Tachometer</t>
  </si>
  <si>
    <t>Muffler</t>
  </si>
  <si>
    <t xml:space="preserve">DOC / DPF </t>
  </si>
  <si>
    <t>Turbo mount, custom exhuast manifold</t>
  </si>
  <si>
    <t>*No Value Added, sprockets would be manufctured properly for production sled</t>
  </si>
  <si>
    <t>Toggle Switch</t>
  </si>
  <si>
    <t>*No value added. Glow plug controller would be controlled by an ECU for the production version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</si>
</sst>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6" formatCode="&quot;$&quot;#,##0_);[Red]\(&quot;$&quot;#,##0\)"/>
    <numFmt numFmtId="43" formatCode="_(* #,##0.00_);_(* \(#,##0.00\);_(* &quot;-&quot;??_);_(@_)"/>
  </numFmts>
  <fonts count="11">
    <font>
      <sz val="10"/>
      <name val="Arial"/>
    </font>
    <font>
      <sz val="10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i/>
      <sz val="10"/>
      <name val="Arial"/>
      <family val="2"/>
    </font>
    <font>
      <b/>
      <sz val="8"/>
      <name val="Arial"/>
      <family val="2"/>
    </font>
    <font>
      <sz val="26"/>
      <name val="Arial"/>
      <family val="2"/>
    </font>
    <font>
      <sz val="12"/>
      <name val="Arial"/>
      <family val="2"/>
    </font>
    <font>
      <sz val="11"/>
      <name val="Arial"/>
      <family val="2"/>
    </font>
    <font>
      <sz val="11"/>
      <name val="ArialMT"/>
    </font>
  </fonts>
  <fills count="6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1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83">
    <xf numFmtId="0" fontId="0" fillId="0" borderId="0" xfId="0"/>
    <xf numFmtId="0" fontId="2" fillId="0" borderId="1" xfId="0" applyFont="1" applyBorder="1"/>
    <xf numFmtId="0" fontId="0" fillId="0" borderId="1" xfId="0" applyBorder="1"/>
    <xf numFmtId="0" fontId="5" fillId="0" borderId="0" xfId="0" applyFont="1" applyAlignment="1">
      <alignment horizontal="center"/>
    </xf>
    <xf numFmtId="0" fontId="0" fillId="0" borderId="2" xfId="0" applyBorder="1"/>
    <xf numFmtId="0" fontId="2" fillId="2" borderId="3" xfId="0" applyFont="1" applyFill="1" applyBorder="1" applyAlignment="1">
      <alignment horizont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6" fontId="3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2" fillId="0" borderId="1" xfId="0" applyFont="1" applyBorder="1" applyAlignment="1">
      <alignment vertical="center"/>
    </xf>
    <xf numFmtId="0" fontId="3" fillId="0" borderId="1" xfId="0" applyFont="1" applyBorder="1" applyAlignment="1">
      <alignment vertical="center"/>
    </xf>
    <xf numFmtId="0" fontId="0" fillId="0" borderId="1" xfId="1" applyNumberFormat="1" applyFont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0" fontId="0" fillId="0" borderId="1" xfId="0" applyFill="1" applyBorder="1" applyAlignment="1">
      <alignment vertical="center"/>
    </xf>
    <xf numFmtId="0" fontId="2" fillId="0" borderId="0" xfId="0" applyFont="1" applyAlignment="1">
      <alignment horizontal="center"/>
    </xf>
    <xf numFmtId="0" fontId="2" fillId="0" borderId="1" xfId="0" applyFont="1" applyBorder="1" applyAlignment="1">
      <alignment horizontal="center"/>
    </xf>
    <xf numFmtId="0" fontId="3" fillId="0" borderId="2" xfId="0" applyFont="1" applyFill="1" applyBorder="1" applyAlignment="1">
      <alignment horizontal="center" wrapText="1"/>
    </xf>
    <xf numFmtId="0" fontId="2" fillId="0" borderId="3" xfId="0" applyFont="1" applyFill="1" applyBorder="1" applyAlignment="1">
      <alignment horizontal="center"/>
    </xf>
    <xf numFmtId="0" fontId="7" fillId="3" borderId="0" xfId="0" applyFont="1" applyFill="1"/>
    <xf numFmtId="0" fontId="7" fillId="0" borderId="0" xfId="0" applyFont="1"/>
    <xf numFmtId="0" fontId="3" fillId="0" borderId="6" xfId="0" applyFont="1" applyFill="1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15" xfId="0" applyBorder="1" applyAlignment="1">
      <alignment vertical="center"/>
    </xf>
    <xf numFmtId="0" fontId="7" fillId="0" borderId="0" xfId="0" applyFont="1" applyFill="1"/>
    <xf numFmtId="0" fontId="3" fillId="0" borderId="0" xfId="0" applyFont="1"/>
    <xf numFmtId="0" fontId="3" fillId="0" borderId="1" xfId="0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3" fillId="0" borderId="0" xfId="0" applyFont="1" applyAlignment="1">
      <alignment wrapText="1"/>
    </xf>
    <xf numFmtId="0" fontId="3" fillId="0" borderId="1" xfId="0" applyFont="1" applyFill="1" applyBorder="1" applyAlignment="1">
      <alignment horizontal="center" vertical="center"/>
    </xf>
    <xf numFmtId="0" fontId="3" fillId="0" borderId="1" xfId="0" quotePrefix="1" applyFont="1" applyFill="1" applyBorder="1" applyAlignment="1">
      <alignment horizontal="center" vertical="center"/>
    </xf>
    <xf numFmtId="0" fontId="3" fillId="0" borderId="16" xfId="0" applyFont="1" applyFill="1" applyBorder="1" applyAlignment="1">
      <alignment horizontal="center" vertical="center" wrapText="1"/>
    </xf>
    <xf numFmtId="0" fontId="8" fillId="0" borderId="0" xfId="0" applyFont="1"/>
    <xf numFmtId="0" fontId="9" fillId="0" borderId="0" xfId="0" applyFont="1"/>
    <xf numFmtId="0" fontId="10" fillId="0" borderId="0" xfId="0" applyFont="1"/>
    <xf numFmtId="0" fontId="8" fillId="0" borderId="0" xfId="0" quotePrefix="1" applyFont="1"/>
    <xf numFmtId="0" fontId="9" fillId="0" borderId="0" xfId="0" quotePrefix="1" applyFont="1"/>
    <xf numFmtId="0" fontId="7" fillId="0" borderId="0" xfId="0" applyFont="1" applyAlignment="1"/>
    <xf numFmtId="0" fontId="7" fillId="4" borderId="0" xfId="0" applyFont="1" applyFill="1"/>
    <xf numFmtId="0" fontId="7" fillId="4" borderId="0" xfId="0" applyFont="1" applyFill="1" applyAlignment="1"/>
    <xf numFmtId="0" fontId="8" fillId="0" borderId="0" xfId="0" applyFont="1" applyAlignment="1"/>
    <xf numFmtId="0" fontId="9" fillId="0" borderId="0" xfId="0" applyFont="1" applyAlignment="1">
      <alignment vertical="center"/>
    </xf>
    <xf numFmtId="0" fontId="9" fillId="0" borderId="0" xfId="0" quotePrefix="1" applyFont="1" applyAlignment="1">
      <alignment vertical="top"/>
    </xf>
    <xf numFmtId="0" fontId="9" fillId="0" borderId="0" xfId="0" applyFont="1" applyAlignment="1">
      <alignment vertical="top"/>
    </xf>
    <xf numFmtId="0" fontId="8" fillId="0" borderId="0" xfId="0" applyFont="1" applyAlignment="1">
      <alignment vertical="top"/>
    </xf>
    <xf numFmtId="0" fontId="3" fillId="0" borderId="17" xfId="0" applyFont="1" applyBorder="1" applyAlignment="1">
      <alignment vertical="center"/>
    </xf>
    <xf numFmtId="0" fontId="3" fillId="0" borderId="2" xfId="0" applyFont="1" applyBorder="1" applyAlignment="1">
      <alignment vertical="center"/>
    </xf>
    <xf numFmtId="0" fontId="3" fillId="0" borderId="1" xfId="0" applyFont="1" applyFill="1" applyBorder="1" applyAlignment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0" xfId="0" applyFont="1" applyAlignment="1">
      <alignment wrapText="1"/>
    </xf>
    <xf numFmtId="2" fontId="3" fillId="0" borderId="1" xfId="0" applyNumberFormat="1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/>
    </xf>
    <xf numFmtId="0" fontId="0" fillId="5" borderId="1" xfId="0" applyFill="1" applyBorder="1" applyAlignment="1">
      <alignment vertical="center"/>
    </xf>
    <xf numFmtId="0" fontId="1" fillId="5" borderId="1" xfId="0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 wrapText="1"/>
    </xf>
    <xf numFmtId="0" fontId="2" fillId="5" borderId="1" xfId="0" applyFont="1" applyFill="1" applyBorder="1"/>
    <xf numFmtId="0" fontId="4" fillId="0" borderId="4" xfId="0" applyFont="1" applyBorder="1" applyAlignment="1"/>
    <xf numFmtId="0" fontId="0" fillId="0" borderId="0" xfId="0" applyAlignment="1"/>
    <xf numFmtId="0" fontId="0" fillId="0" borderId="5" xfId="0" applyBorder="1" applyAlignment="1"/>
    <xf numFmtId="0" fontId="4" fillId="0" borderId="6" xfId="0" applyFont="1" applyBorder="1" applyAlignment="1"/>
    <xf numFmtId="0" fontId="0" fillId="0" borderId="7" xfId="0" applyBorder="1" applyAlignment="1"/>
    <xf numFmtId="0" fontId="0" fillId="0" borderId="8" xfId="0" applyBorder="1" applyAlignment="1"/>
    <xf numFmtId="0" fontId="2" fillId="2" borderId="9" xfId="0" applyFont="1" applyFill="1" applyBorder="1" applyAlignment="1">
      <alignment horizontal="center"/>
    </xf>
    <xf numFmtId="0" fontId="2" fillId="2" borderId="10" xfId="0" applyFont="1" applyFill="1" applyBorder="1" applyAlignment="1">
      <alignment horizontal="center"/>
    </xf>
    <xf numFmtId="0" fontId="2" fillId="2" borderId="11" xfId="0" applyFont="1" applyFill="1" applyBorder="1" applyAlignment="1">
      <alignment horizontal="center"/>
    </xf>
    <xf numFmtId="0" fontId="4" fillId="0" borderId="12" xfId="0" applyFont="1" applyBorder="1" applyAlignment="1"/>
    <xf numFmtId="0" fontId="0" fillId="0" borderId="13" xfId="0" applyBorder="1" applyAlignment="1"/>
    <xf numFmtId="0" fontId="0" fillId="0" borderId="14" xfId="0" applyBorder="1" applyAlignment="1"/>
    <xf numFmtId="0" fontId="5" fillId="0" borderId="7" xfId="0" applyFont="1" applyBorder="1" applyAlignment="1">
      <alignment horizontal="center"/>
    </xf>
    <xf numFmtId="0" fontId="0" fillId="0" borderId="7" xfId="0" applyBorder="1" applyAlignment="1">
      <alignment horizontal="center"/>
    </xf>
    <xf numFmtId="0" fontId="3" fillId="0" borderId="17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2" fillId="2" borderId="4" xfId="0" applyFont="1" applyFill="1" applyBorder="1" applyAlignment="1">
      <alignment horizontal="center"/>
    </xf>
    <xf numFmtId="0" fontId="2" fillId="2" borderId="0" xfId="0" applyFont="1" applyFill="1" applyBorder="1" applyAlignment="1">
      <alignment horizontal="center"/>
    </xf>
    <xf numFmtId="0" fontId="0" fillId="0" borderId="1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0" xfId="0" applyFont="1" applyAlignment="1">
      <alignment horizontal="center"/>
    </xf>
    <xf numFmtId="0" fontId="3" fillId="5" borderId="1" xfId="0" applyFont="1" applyFill="1" applyBorder="1" applyAlignment="1">
      <alignment vertical="center"/>
    </xf>
  </cellXfs>
  <cellStyles count="2">
    <cellStyle name="Comma" xfId="1" builtinId="3"/>
    <cellStyle name="Normal" xfId="0" builtinId="0"/>
  </cellStyles>
  <dxfs count="0"/>
  <tableStyles count="0" defaultTableStyle="TableStyleMedium9" defaultPivotStyle="PivotStyleLight16"/>
  <colors>
    <mruColors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33</xdr:row>
      <xdr:rowOff>0</xdr:rowOff>
    </xdr:from>
    <xdr:to>
      <xdr:col>6</xdr:col>
      <xdr:colOff>373380</xdr:colOff>
      <xdr:row>38</xdr:row>
      <xdr:rowOff>281755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275229A-744F-4A8C-8C77-32FAD8237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2085320"/>
          <a:ext cx="4030980" cy="2341060"/>
        </a:xfrm>
        <a:prstGeom prst="rect">
          <a:avLst/>
        </a:prstGeom>
      </xdr:spPr>
    </xdr:pic>
    <xdr:clientData/>
  </xdr:twoCellAnchor>
  <xdr:twoCellAnchor editAs="oneCell">
    <xdr:from>
      <xdr:col>6</xdr:col>
      <xdr:colOff>457200</xdr:colOff>
      <xdr:row>34</xdr:row>
      <xdr:rowOff>121920</xdr:rowOff>
    </xdr:from>
    <xdr:to>
      <xdr:col>21</xdr:col>
      <xdr:colOff>589383</xdr:colOff>
      <xdr:row>37</xdr:row>
      <xdr:rowOff>268432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BC5F38B-841C-4724-BF6F-B774A9F0A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14800" y="12626340"/>
          <a:ext cx="9333333" cy="1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358140</xdr:colOff>
      <xdr:row>42</xdr:row>
      <xdr:rowOff>114300</xdr:rowOff>
    </xdr:from>
    <xdr:to>
      <xdr:col>12</xdr:col>
      <xdr:colOff>519130</xdr:colOff>
      <xdr:row>49</xdr:row>
      <xdr:rowOff>300607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39E9CB7-07A0-4B02-9E31-DF26C3108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8140" y="15499080"/>
          <a:ext cx="7476190" cy="3066667"/>
        </a:xfrm>
        <a:prstGeom prst="rect">
          <a:avLst/>
        </a:prstGeom>
      </xdr:spPr>
    </xdr:pic>
    <xdr:clientData/>
  </xdr:twoCellAnchor>
  <xdr:twoCellAnchor editAs="oneCell">
    <xdr:from>
      <xdr:col>15</xdr:col>
      <xdr:colOff>586740</xdr:colOff>
      <xdr:row>42</xdr:row>
      <xdr:rowOff>388620</xdr:rowOff>
    </xdr:from>
    <xdr:to>
      <xdr:col>21</xdr:col>
      <xdr:colOff>548180</xdr:colOff>
      <xdr:row>49</xdr:row>
      <xdr:rowOff>127308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628FB57-665E-430A-92DB-B26425D20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730740" y="15773400"/>
          <a:ext cx="3676190" cy="2619048"/>
        </a:xfrm>
        <a:prstGeom prst="rect">
          <a:avLst/>
        </a:prstGeom>
      </xdr:spPr>
    </xdr:pic>
    <xdr:clientData/>
  </xdr:twoCellAnchor>
  <xdr:twoCellAnchor editAs="oneCell">
    <xdr:from>
      <xdr:col>21</xdr:col>
      <xdr:colOff>518160</xdr:colOff>
      <xdr:row>42</xdr:row>
      <xdr:rowOff>388620</xdr:rowOff>
    </xdr:from>
    <xdr:to>
      <xdr:col>28</xdr:col>
      <xdr:colOff>251460</xdr:colOff>
      <xdr:row>49</xdr:row>
      <xdr:rowOff>333335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EDC3585-284B-455D-B134-F46723E3C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319760" y="15773400"/>
          <a:ext cx="4000500" cy="2825075"/>
        </a:xfrm>
        <a:prstGeom prst="rect">
          <a:avLst/>
        </a:prstGeom>
      </xdr:spPr>
    </xdr:pic>
    <xdr:clientData/>
  </xdr:twoCellAnchor>
  <xdr:twoCellAnchor editAs="oneCell">
    <xdr:from>
      <xdr:col>8</xdr:col>
      <xdr:colOff>323850</xdr:colOff>
      <xdr:row>43</xdr:row>
      <xdr:rowOff>123825</xdr:rowOff>
    </xdr:from>
    <xdr:to>
      <xdr:col>15</xdr:col>
      <xdr:colOff>494745</xdr:colOff>
      <xdr:row>49</xdr:row>
      <xdr:rowOff>150183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6243FDA-430E-4EAB-943B-42CFA2286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00650" y="15601950"/>
          <a:ext cx="4438095" cy="2483808"/>
        </a:xfrm>
        <a:prstGeom prst="rect">
          <a:avLst/>
        </a:prstGeom>
      </xdr:spPr>
    </xdr:pic>
    <xdr:clientData/>
  </xdr:twoCellAnchor>
  <xdr:twoCellAnchor editAs="oneCell">
    <xdr:from>
      <xdr:col>0</xdr:col>
      <xdr:colOff>564267</xdr:colOff>
      <xdr:row>53</xdr:row>
      <xdr:rowOff>22862</xdr:rowOff>
    </xdr:from>
    <xdr:to>
      <xdr:col>12</xdr:col>
      <xdr:colOff>487680</xdr:colOff>
      <xdr:row>61</xdr:row>
      <xdr:rowOff>247914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6A53CB1-C82B-414B-91BA-B56FEEBA5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4267" y="19522442"/>
          <a:ext cx="7238613" cy="351689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89</xdr:row>
      <xdr:rowOff>85726</xdr:rowOff>
    </xdr:from>
    <xdr:to>
      <xdr:col>9</xdr:col>
      <xdr:colOff>157662</xdr:colOff>
      <xdr:row>104</xdr:row>
      <xdr:rowOff>152401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16B673E-1E60-4861-A726-217C69272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776" y="38404801"/>
          <a:ext cx="5539286" cy="621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109</xdr:row>
      <xdr:rowOff>66675</xdr:rowOff>
    </xdr:from>
    <xdr:to>
      <xdr:col>10</xdr:col>
      <xdr:colOff>47625</xdr:colOff>
      <xdr:row>112</xdr:row>
      <xdr:rowOff>365852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93B530B-6CC9-45F0-85BD-5933C3AF3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4775" y="46167675"/>
          <a:ext cx="6038850" cy="1527902"/>
        </a:xfrm>
        <a:prstGeom prst="rect">
          <a:avLst/>
        </a:prstGeom>
      </xdr:spPr>
    </xdr:pic>
    <xdr:clientData/>
  </xdr:twoCellAnchor>
  <xdr:twoCellAnchor editAs="oneCell">
    <xdr:from>
      <xdr:col>12</xdr:col>
      <xdr:colOff>542926</xdr:colOff>
      <xdr:row>108</xdr:row>
      <xdr:rowOff>57151</xdr:rowOff>
    </xdr:from>
    <xdr:to>
      <xdr:col>23</xdr:col>
      <xdr:colOff>28576</xdr:colOff>
      <xdr:row>118</xdr:row>
      <xdr:rowOff>259812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DB94B33-5719-475A-96B4-6F37DCA49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58126" y="40090726"/>
          <a:ext cx="6248400" cy="42984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0</xdr:rowOff>
    </xdr:from>
    <xdr:to>
      <xdr:col>12</xdr:col>
      <xdr:colOff>468603</xdr:colOff>
      <xdr:row>135</xdr:row>
      <xdr:rowOff>276225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3FC9C758-C7C4-4527-9765-B886C6753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51015900"/>
          <a:ext cx="7783803" cy="5600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</xdr:row>
      <xdr:rowOff>400051</xdr:rowOff>
    </xdr:from>
    <xdr:to>
      <xdr:col>12</xdr:col>
      <xdr:colOff>135467</xdr:colOff>
      <xdr:row>151</xdr:row>
      <xdr:rowOff>219076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5A98860-D0E5-4E0A-B578-FA2B03E16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61245751"/>
          <a:ext cx="7450667" cy="1047750"/>
        </a:xfrm>
        <a:prstGeom prst="rect">
          <a:avLst/>
        </a:prstGeom>
      </xdr:spPr>
    </xdr:pic>
    <xdr:clientData/>
  </xdr:twoCellAnchor>
  <xdr:twoCellAnchor editAs="oneCell">
    <xdr:from>
      <xdr:col>12</xdr:col>
      <xdr:colOff>85725</xdr:colOff>
      <xdr:row>148</xdr:row>
      <xdr:rowOff>361950</xdr:rowOff>
    </xdr:from>
    <xdr:to>
      <xdr:col>24</xdr:col>
      <xdr:colOff>76200</xdr:colOff>
      <xdr:row>151</xdr:row>
      <xdr:rowOff>324270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1B8744B1-E378-417F-8E42-E15EBDAD6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00925" y="61207650"/>
          <a:ext cx="7362825" cy="119104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166</xdr:row>
      <xdr:rowOff>0</xdr:rowOff>
    </xdr:from>
    <xdr:to>
      <xdr:col>13</xdr:col>
      <xdr:colOff>446379</xdr:colOff>
      <xdr:row>173</xdr:row>
      <xdr:rowOff>209550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904E8E96-622B-4EB2-9B01-3B4C33DB9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4775" y="63293625"/>
          <a:ext cx="8266404" cy="3076575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</xdr:colOff>
      <xdr:row>166</xdr:row>
      <xdr:rowOff>390525</xdr:rowOff>
    </xdr:from>
    <xdr:to>
      <xdr:col>27</xdr:col>
      <xdr:colOff>238125</xdr:colOff>
      <xdr:row>170</xdr:row>
      <xdr:rowOff>17026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C9F57CA4-141F-403F-84E8-60C08EEA1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553450" y="63693675"/>
          <a:ext cx="8201025" cy="126480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178</xdr:row>
      <xdr:rowOff>104775</xdr:rowOff>
    </xdr:from>
    <xdr:to>
      <xdr:col>9</xdr:col>
      <xdr:colOff>288312</xdr:colOff>
      <xdr:row>183</xdr:row>
      <xdr:rowOff>390525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CFA01BA-5D49-4671-8527-9F9BE621E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525" y="66046350"/>
          <a:ext cx="5765187" cy="233362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178</xdr:row>
      <xdr:rowOff>0</xdr:rowOff>
    </xdr:from>
    <xdr:to>
      <xdr:col>15</xdr:col>
      <xdr:colOff>596139</xdr:colOff>
      <xdr:row>181</xdr:row>
      <xdr:rowOff>171450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D03505D-8BF5-41F7-AF3B-0669CF212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096000" y="65941575"/>
          <a:ext cx="3644139" cy="14001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192</xdr:row>
      <xdr:rowOff>13335</xdr:rowOff>
    </xdr:from>
    <xdr:to>
      <xdr:col>8</xdr:col>
      <xdr:colOff>201608</xdr:colOff>
      <xdr:row>198</xdr:row>
      <xdr:rowOff>285604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30F35938-CA2C-4581-9EF4-199948A9B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70136385"/>
          <a:ext cx="5078408" cy="27297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269</xdr:row>
      <xdr:rowOff>190500</xdr:rowOff>
    </xdr:from>
    <xdr:to>
      <xdr:col>9</xdr:col>
      <xdr:colOff>352425</xdr:colOff>
      <xdr:row>276</xdr:row>
      <xdr:rowOff>47097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7C1623C4-DC7D-4D5F-925C-7DF4865DB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93992700"/>
          <a:ext cx="5838825" cy="2390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202</xdr:row>
      <xdr:rowOff>400050</xdr:rowOff>
    </xdr:from>
    <xdr:to>
      <xdr:col>17</xdr:col>
      <xdr:colOff>325098</xdr:colOff>
      <xdr:row>212</xdr:row>
      <xdr:rowOff>28575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FED3106-53E5-4E66-B7B5-0F74A308C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74085450"/>
          <a:ext cx="10745448" cy="372427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262</xdr:row>
      <xdr:rowOff>171450</xdr:rowOff>
    </xdr:from>
    <xdr:to>
      <xdr:col>19</xdr:col>
      <xdr:colOff>276225</xdr:colOff>
      <xdr:row>270</xdr:row>
      <xdr:rowOff>207726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AC6341D8-B79E-4BDD-81F0-50A6DCF15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315200" y="92525850"/>
          <a:ext cx="4600575" cy="2931876"/>
        </a:xfrm>
        <a:prstGeom prst="rect">
          <a:avLst/>
        </a:prstGeom>
      </xdr:spPr>
    </xdr:pic>
    <xdr:clientData/>
  </xdr:twoCellAnchor>
  <xdr:twoCellAnchor editAs="oneCell">
    <xdr:from>
      <xdr:col>10</xdr:col>
      <xdr:colOff>514349</xdr:colOff>
      <xdr:row>272</xdr:row>
      <xdr:rowOff>180975</xdr:rowOff>
    </xdr:from>
    <xdr:to>
      <xdr:col>20</xdr:col>
      <xdr:colOff>423810</xdr:colOff>
      <xdr:row>276</xdr:row>
      <xdr:rowOff>66674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7232936-FFC8-4391-8BE7-300EBB44C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610349" y="95764350"/>
          <a:ext cx="6062611" cy="13334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</xdr:row>
      <xdr:rowOff>0</xdr:rowOff>
    </xdr:from>
    <xdr:to>
      <xdr:col>1</xdr:col>
      <xdr:colOff>304800</xdr:colOff>
      <xdr:row>278</xdr:row>
      <xdr:rowOff>304800</xdr:rowOff>
    </xdr:to>
    <xdr:sp macro="" textlink="">
      <xdr:nvSpPr>
        <xdr:cNvPr id="1026" name="AutoShape 2" descr="Inline image 1">
          <a:extLst>
            <a:ext uri="{FF2B5EF4-FFF2-40B4-BE49-F238E27FC236}">
              <a16:creationId xmlns:a16="http://schemas.microsoft.com/office/drawing/2014/main" id="{391D2D02-7C42-4543-A736-03A7EBDE4AB0}"/>
            </a:ext>
          </a:extLst>
        </xdr:cNvPr>
        <xdr:cNvSpPr>
          <a:spLocks noChangeAspect="1" noChangeArrowheads="1"/>
        </xdr:cNvSpPr>
      </xdr:nvSpPr>
      <xdr:spPr bwMode="auto">
        <a:xfrm>
          <a:off x="609600" y="982751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10</xdr:col>
      <xdr:colOff>542924</xdr:colOff>
      <xdr:row>272</xdr:row>
      <xdr:rowOff>180975</xdr:rowOff>
    </xdr:from>
    <xdr:to>
      <xdr:col>20</xdr:col>
      <xdr:colOff>452385</xdr:colOff>
      <xdr:row>276</xdr:row>
      <xdr:rowOff>66674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7522541-133D-4D7D-8E08-EEC223A08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638924" y="103603425"/>
          <a:ext cx="6062611" cy="133349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249</xdr:row>
      <xdr:rowOff>238125</xdr:rowOff>
    </xdr:from>
    <xdr:to>
      <xdr:col>11</xdr:col>
      <xdr:colOff>61893</xdr:colOff>
      <xdr:row>257</xdr:row>
      <xdr:rowOff>333374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C4E98231-3171-4690-BEAF-167533A04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625" y="95440500"/>
          <a:ext cx="6719868" cy="33718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</xdr:row>
      <xdr:rowOff>1</xdr:rowOff>
    </xdr:from>
    <xdr:to>
      <xdr:col>16</xdr:col>
      <xdr:colOff>166687</xdr:colOff>
      <xdr:row>142</xdr:row>
      <xdr:rowOff>92656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6A745744-029A-4A9C-BAD7-E2D4B612E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52635151"/>
          <a:ext cx="9972675" cy="9213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1</xdr:rowOff>
    </xdr:from>
    <xdr:to>
      <xdr:col>17</xdr:col>
      <xdr:colOff>9525</xdr:colOff>
      <xdr:row>29</xdr:row>
      <xdr:rowOff>49068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9C72A12D-E3C9-4AC7-A271-362426F12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6372226"/>
          <a:ext cx="10425113" cy="46067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282</xdr:row>
      <xdr:rowOff>228599</xdr:rowOff>
    </xdr:from>
    <xdr:to>
      <xdr:col>13</xdr:col>
      <xdr:colOff>189988</xdr:colOff>
      <xdr:row>289</xdr:row>
      <xdr:rowOff>176212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B49E5B51-36EC-4614-BFBE-48FD9AB09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113257012"/>
          <a:ext cx="8114788" cy="25146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278</xdr:row>
      <xdr:rowOff>0</xdr:rowOff>
    </xdr:from>
    <xdr:to>
      <xdr:col>18</xdr:col>
      <xdr:colOff>61195</xdr:colOff>
      <xdr:row>281</xdr:row>
      <xdr:rowOff>171450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B4E83180-4F0A-4E9B-8572-4F73B0D43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76800" y="111561563"/>
          <a:ext cx="6209583" cy="1271587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203</xdr:row>
      <xdr:rowOff>0</xdr:rowOff>
    </xdr:from>
    <xdr:to>
      <xdr:col>27</xdr:col>
      <xdr:colOff>63743</xdr:colOff>
      <xdr:row>205</xdr:row>
      <xdr:rowOff>242886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A87D565-C1D3-4EE9-B093-F58117DA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2853988" y="74871263"/>
          <a:ext cx="3721343" cy="1071561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205</xdr:row>
      <xdr:rowOff>0</xdr:rowOff>
    </xdr:from>
    <xdr:to>
      <xdr:col>27</xdr:col>
      <xdr:colOff>61912</xdr:colOff>
      <xdr:row>207</xdr:row>
      <xdr:rowOff>109948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579BF0A4-951A-4BDF-83B0-525725929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2853988" y="75699938"/>
          <a:ext cx="3719512" cy="938623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23811</xdr:colOff>
      <xdr:row>206</xdr:row>
      <xdr:rowOff>338137</xdr:rowOff>
    </xdr:from>
    <xdr:to>
      <xdr:col>27</xdr:col>
      <xdr:colOff>-1</xdr:colOff>
      <xdr:row>208</xdr:row>
      <xdr:rowOff>254927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A2135C2D-CD3C-4E95-81A2-0B5858C22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2877799" y="76452412"/>
          <a:ext cx="3633788" cy="745465"/>
        </a:xfrm>
        <a:prstGeom prst="rect">
          <a:avLst/>
        </a:prstGeom>
      </xdr:spPr>
    </xdr:pic>
    <xdr:clientData/>
  </xdr:twoCellAnchor>
  <xdr:twoCellAnchor editAs="oneCell">
    <xdr:from>
      <xdr:col>20</xdr:col>
      <xdr:colOff>600075</xdr:colOff>
      <xdr:row>208</xdr:row>
      <xdr:rowOff>242888</xdr:rowOff>
    </xdr:from>
    <xdr:to>
      <xdr:col>27</xdr:col>
      <xdr:colOff>93624</xdr:colOff>
      <xdr:row>210</xdr:row>
      <xdr:rowOff>138113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32873C2-BE4E-4A45-9470-938726027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844463" y="77185838"/>
          <a:ext cx="3760749" cy="723900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210</xdr:row>
      <xdr:rowOff>166688</xdr:rowOff>
    </xdr:from>
    <xdr:to>
      <xdr:col>27</xdr:col>
      <xdr:colOff>33791</xdr:colOff>
      <xdr:row>212</xdr:row>
      <xdr:rowOff>385763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2E55D10D-CE12-4856-8012-5D8EE3E49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2853988" y="77938313"/>
          <a:ext cx="3691391" cy="1047750"/>
        </a:xfrm>
        <a:prstGeom prst="rect">
          <a:avLst/>
        </a:prstGeom>
      </xdr:spPr>
    </xdr:pic>
    <xdr:clientData/>
  </xdr:twoCellAnchor>
  <xdr:twoCellAnchor editAs="oneCell">
    <xdr:from>
      <xdr:col>21</xdr:col>
      <xdr:colOff>4763</xdr:colOff>
      <xdr:row>212</xdr:row>
      <xdr:rowOff>395287</xdr:rowOff>
    </xdr:from>
    <xdr:to>
      <xdr:col>28</xdr:col>
      <xdr:colOff>58582</xdr:colOff>
      <xdr:row>214</xdr:row>
      <xdr:rowOff>304799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6064437-D2E3-4885-854B-148B465CB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2858751" y="78995587"/>
          <a:ext cx="4321019" cy="738187"/>
        </a:xfrm>
        <a:prstGeom prst="rect">
          <a:avLst/>
        </a:prstGeom>
      </xdr:spPr>
    </xdr:pic>
    <xdr:clientData/>
  </xdr:twoCellAnchor>
  <xdr:twoCellAnchor editAs="oneCell">
    <xdr:from>
      <xdr:col>20</xdr:col>
      <xdr:colOff>604838</xdr:colOff>
      <xdr:row>214</xdr:row>
      <xdr:rowOff>290513</xdr:rowOff>
    </xdr:from>
    <xdr:to>
      <xdr:col>27</xdr:col>
      <xdr:colOff>555487</xdr:colOff>
      <xdr:row>216</xdr:row>
      <xdr:rowOff>361949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CE773587-1A12-4072-AD3E-E7F18F581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849226" y="79719488"/>
          <a:ext cx="4217849" cy="900111"/>
        </a:xfrm>
        <a:prstGeom prst="rect">
          <a:avLst/>
        </a:prstGeom>
      </xdr:spPr>
    </xdr:pic>
    <xdr:clientData/>
  </xdr:twoCellAnchor>
  <xdr:twoCellAnchor editAs="oneCell">
    <xdr:from>
      <xdr:col>20</xdr:col>
      <xdr:colOff>585787</xdr:colOff>
      <xdr:row>216</xdr:row>
      <xdr:rowOff>390526</xdr:rowOff>
    </xdr:from>
    <xdr:to>
      <xdr:col>27</xdr:col>
      <xdr:colOff>496023</xdr:colOff>
      <xdr:row>219</xdr:row>
      <xdr:rowOff>114300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3808C9A4-9382-489A-8836-9B0A263EE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830175" y="80648176"/>
          <a:ext cx="4177436" cy="966787"/>
        </a:xfrm>
        <a:prstGeom prst="rect">
          <a:avLst/>
        </a:prstGeom>
      </xdr:spPr>
    </xdr:pic>
    <xdr:clientData/>
  </xdr:twoCellAnchor>
  <xdr:twoCellAnchor>
    <xdr:from>
      <xdr:col>26</xdr:col>
      <xdr:colOff>28575</xdr:colOff>
      <xdr:row>210</xdr:row>
      <xdr:rowOff>300038</xdr:rowOff>
    </xdr:from>
    <xdr:to>
      <xdr:col>27</xdr:col>
      <xdr:colOff>23812</xdr:colOff>
      <xdr:row>211</xdr:row>
      <xdr:rowOff>61912</xdr:rowOff>
    </xdr:to>
    <xdr:sp macro="" textlink="">
      <xdr:nvSpPr>
        <xdr:cNvPr id="47" name="TextBox 46">
          <a:extLst>
            <a:ext uri="{FF2B5EF4-FFF2-40B4-BE49-F238E27FC236}">
              <a16:creationId xmlns:a16="http://schemas.microsoft.com/office/drawing/2014/main" id="{73B60E86-8C6F-426E-AE50-0C3B1156CC8D}"/>
            </a:ext>
          </a:extLst>
        </xdr:cNvPr>
        <xdr:cNvSpPr txBox="1"/>
      </xdr:nvSpPr>
      <xdr:spPr>
        <a:xfrm>
          <a:off x="15930563" y="78071663"/>
          <a:ext cx="604837" cy="17621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 editAs="oneCell">
    <xdr:from>
      <xdr:col>0</xdr:col>
      <xdr:colOff>0</xdr:colOff>
      <xdr:row>228</xdr:row>
      <xdr:rowOff>0</xdr:rowOff>
    </xdr:from>
    <xdr:to>
      <xdr:col>26</xdr:col>
      <xdr:colOff>90487</xdr:colOff>
      <xdr:row>231</xdr:row>
      <xdr:rowOff>27795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CDF91974-B5AF-475D-A9F4-D36C7DE44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89420700"/>
          <a:ext cx="15992475" cy="12708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61912</xdr:rowOff>
    </xdr:from>
    <xdr:to>
      <xdr:col>10</xdr:col>
      <xdr:colOff>100013</xdr:colOff>
      <xdr:row>69</xdr:row>
      <xdr:rowOff>227912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9009C29D-4A5F-4A24-A77D-46544136A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736300"/>
          <a:ext cx="6196013" cy="1823350"/>
        </a:xfrm>
        <a:prstGeom prst="rect">
          <a:avLst/>
        </a:prstGeom>
      </xdr:spPr>
    </xdr:pic>
    <xdr:clientData/>
  </xdr:twoCellAnchor>
  <xdr:twoCellAnchor editAs="oneCell">
    <xdr:from>
      <xdr:col>0</xdr:col>
      <xdr:colOff>157163</xdr:colOff>
      <xdr:row>155</xdr:row>
      <xdr:rowOff>342900</xdr:rowOff>
    </xdr:from>
    <xdr:to>
      <xdr:col>14</xdr:col>
      <xdr:colOff>342901</xdr:colOff>
      <xdr:row>157</xdr:row>
      <xdr:rowOff>351661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9CAECFA2-1DEF-4A9F-9083-E8D61DD50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57163" y="58126313"/>
          <a:ext cx="8720138" cy="837436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283</xdr:row>
      <xdr:rowOff>1</xdr:rowOff>
    </xdr:from>
    <xdr:to>
      <xdr:col>27</xdr:col>
      <xdr:colOff>405773</xdr:colOff>
      <xdr:row>285</xdr:row>
      <xdr:rowOff>180976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8F4018D-6178-40A3-95DA-57620A40C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534400" y="113395126"/>
          <a:ext cx="8382961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237</xdr:row>
      <xdr:rowOff>1</xdr:rowOff>
    </xdr:from>
    <xdr:to>
      <xdr:col>15</xdr:col>
      <xdr:colOff>326211</xdr:colOff>
      <xdr:row>240</xdr:row>
      <xdr:rowOff>185738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EAE856EA-0535-4EB5-BA78-D7AA81DA5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" y="92606814"/>
          <a:ext cx="9470210" cy="1428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262</xdr:row>
      <xdr:rowOff>0</xdr:rowOff>
    </xdr:from>
    <xdr:to>
      <xdr:col>10</xdr:col>
      <xdr:colOff>337909</xdr:colOff>
      <xdr:row>263</xdr:row>
      <xdr:rowOff>42863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C4F64DF-E297-4EF1-A76F-535F578D7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105694163"/>
          <a:ext cx="6433909" cy="40957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</xdr:row>
      <xdr:rowOff>1</xdr:rowOff>
    </xdr:from>
    <xdr:to>
      <xdr:col>18</xdr:col>
      <xdr:colOff>374493</xdr:colOff>
      <xdr:row>13</xdr:row>
      <xdr:rowOff>276225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A13A1A2E-2214-4D39-8402-C8C3032A7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" y="700089"/>
          <a:ext cx="11399680" cy="44195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68"/>
  <sheetViews>
    <sheetView zoomScale="90" zoomScaleNormal="90" workbookViewId="0">
      <pane xSplit="1" ySplit="2" topLeftCell="B127" activePane="bottomRight" state="frozen"/>
      <selection pane="topRight" activeCell="B1" sqref="B1"/>
      <selection pane="bottomLeft" activeCell="A3" sqref="A3"/>
      <selection pane="bottomRight" activeCell="H144" sqref="H144"/>
    </sheetView>
  </sheetViews>
  <sheetFormatPr defaultRowHeight="12.3"/>
  <cols>
    <col min="1" max="1" width="45.6640625" bestFit="1" customWidth="1"/>
    <col min="2" max="2" width="34.5546875" customWidth="1"/>
    <col min="3" max="7" width="16.6640625" customWidth="1"/>
    <col min="8" max="8" width="63.44140625" style="29" customWidth="1"/>
  </cols>
  <sheetData>
    <row r="1" spans="1:8" ht="12.6" thickBot="1">
      <c r="A1" s="5" t="s">
        <v>99</v>
      </c>
      <c r="B1" s="5" t="s">
        <v>61</v>
      </c>
      <c r="C1" s="65" t="s">
        <v>105</v>
      </c>
      <c r="D1" s="66"/>
      <c r="E1" s="66"/>
      <c r="F1" s="66"/>
      <c r="G1" s="67"/>
    </row>
    <row r="2" spans="1:8" ht="61.8" thickTop="1">
      <c r="A2" s="4"/>
      <c r="B2" s="4"/>
      <c r="C2" s="17" t="s">
        <v>100</v>
      </c>
      <c r="D2" s="17" t="s">
        <v>101</v>
      </c>
      <c r="E2" s="17" t="s">
        <v>122</v>
      </c>
      <c r="F2" s="17" t="s">
        <v>123</v>
      </c>
      <c r="G2" s="17" t="s">
        <v>118</v>
      </c>
      <c r="H2" s="30" t="s">
        <v>147</v>
      </c>
    </row>
    <row r="3" spans="1:8">
      <c r="A3" s="2"/>
      <c r="B3" s="6"/>
      <c r="C3" s="6"/>
      <c r="D3" s="6"/>
      <c r="E3" s="6"/>
      <c r="F3" s="6"/>
      <c r="G3" s="6"/>
    </row>
    <row r="4" spans="1:8">
      <c r="A4" s="58" t="s">
        <v>198</v>
      </c>
      <c r="B4" s="55" t="s">
        <v>219</v>
      </c>
      <c r="C4" s="56"/>
      <c r="D4" s="56"/>
      <c r="E4" s="56">
        <v>6539.4</v>
      </c>
      <c r="F4" s="56"/>
      <c r="G4" s="56">
        <f>MAX(C4:F4)</f>
        <v>6539.4</v>
      </c>
    </row>
    <row r="5" spans="1:8">
      <c r="A5" s="1"/>
      <c r="B5" s="7" t="s">
        <v>135</v>
      </c>
      <c r="C5" s="6"/>
      <c r="D5" s="6"/>
      <c r="E5" s="6">
        <v>2050</v>
      </c>
      <c r="F5" s="6"/>
      <c r="G5" s="6">
        <f>MAX(C5:F5)</f>
        <v>2050</v>
      </c>
    </row>
    <row r="6" spans="1:8">
      <c r="A6" s="9"/>
      <c r="B6" s="7"/>
      <c r="C6" s="6"/>
      <c r="D6" s="6"/>
      <c r="E6" s="6"/>
      <c r="F6" s="8"/>
      <c r="G6" s="6"/>
    </row>
    <row r="7" spans="1:8">
      <c r="A7" s="10" t="s">
        <v>106</v>
      </c>
      <c r="B7" s="7"/>
      <c r="C7" s="6"/>
      <c r="D7" s="6"/>
      <c r="E7" s="6"/>
      <c r="F7" s="6"/>
      <c r="G7" s="6"/>
    </row>
    <row r="8" spans="1:8">
      <c r="A8" s="9" t="s">
        <v>62</v>
      </c>
      <c r="B8" s="28" t="s">
        <v>148</v>
      </c>
      <c r="C8" s="6"/>
      <c r="D8" s="6"/>
      <c r="E8" s="6"/>
      <c r="F8" s="6"/>
      <c r="G8" s="6">
        <f t="shared" ref="G8:G69" si="0">MAX(C8:F8)</f>
        <v>0</v>
      </c>
      <c r="H8" s="51" t="s">
        <v>205</v>
      </c>
    </row>
    <row r="9" spans="1:8">
      <c r="A9" s="9" t="s">
        <v>63</v>
      </c>
      <c r="B9" s="7" t="s">
        <v>136</v>
      </c>
      <c r="C9" s="6"/>
      <c r="D9" s="6"/>
      <c r="E9" s="6"/>
      <c r="F9" s="6"/>
      <c r="G9" s="6">
        <f t="shared" si="0"/>
        <v>0</v>
      </c>
    </row>
    <row r="10" spans="1:8">
      <c r="A10" s="9" t="s">
        <v>64</v>
      </c>
      <c r="B10" s="7" t="s">
        <v>129</v>
      </c>
      <c r="C10" s="6"/>
      <c r="D10" s="6"/>
      <c r="E10" s="6"/>
      <c r="F10" s="6"/>
      <c r="G10" s="6">
        <f t="shared" si="0"/>
        <v>0</v>
      </c>
    </row>
    <row r="11" spans="1:8">
      <c r="A11" s="9" t="s">
        <v>65</v>
      </c>
      <c r="B11" s="7" t="s">
        <v>129</v>
      </c>
      <c r="C11" s="6"/>
      <c r="D11" s="6"/>
      <c r="E11" s="6"/>
      <c r="F11" s="6"/>
      <c r="G11" s="6">
        <f t="shared" si="0"/>
        <v>0</v>
      </c>
    </row>
    <row r="12" spans="1:8">
      <c r="A12" s="14" t="s">
        <v>66</v>
      </c>
      <c r="B12" s="50" t="s">
        <v>221</v>
      </c>
      <c r="C12" s="31"/>
      <c r="D12" s="31"/>
      <c r="E12" s="31"/>
      <c r="F12" s="31"/>
      <c r="G12" s="31">
        <f t="shared" si="0"/>
        <v>0</v>
      </c>
      <c r="H12" s="29" t="s">
        <v>202</v>
      </c>
    </row>
    <row r="13" spans="1:8">
      <c r="A13" s="9" t="s">
        <v>67</v>
      </c>
      <c r="B13" s="7" t="s">
        <v>129</v>
      </c>
      <c r="C13" s="6"/>
      <c r="D13" s="6"/>
      <c r="E13" s="6"/>
      <c r="F13" s="6"/>
      <c r="G13" s="6">
        <f t="shared" si="0"/>
        <v>0</v>
      </c>
    </row>
    <row r="14" spans="1:8">
      <c r="A14" s="9" t="s">
        <v>88</v>
      </c>
      <c r="B14" s="7" t="s">
        <v>136</v>
      </c>
      <c r="C14" s="6"/>
      <c r="D14" s="6"/>
      <c r="E14" s="6"/>
      <c r="F14" s="6"/>
      <c r="G14" s="6">
        <f t="shared" si="0"/>
        <v>0</v>
      </c>
    </row>
    <row r="15" spans="1:8">
      <c r="A15" s="11" t="s">
        <v>20</v>
      </c>
      <c r="B15" s="7" t="s">
        <v>129</v>
      </c>
      <c r="C15" s="6"/>
      <c r="D15" s="6"/>
      <c r="E15" s="6"/>
      <c r="F15" s="6"/>
      <c r="G15" s="6">
        <f t="shared" si="0"/>
        <v>0</v>
      </c>
    </row>
    <row r="16" spans="1:8" ht="24.6">
      <c r="A16" s="11" t="s">
        <v>117</v>
      </c>
      <c r="B16" s="50" t="s">
        <v>220</v>
      </c>
      <c r="C16" s="6"/>
      <c r="D16" s="6"/>
      <c r="E16" s="6"/>
      <c r="F16" s="6"/>
      <c r="G16" s="6">
        <f t="shared" si="0"/>
        <v>0</v>
      </c>
      <c r="H16" s="29" t="s">
        <v>206</v>
      </c>
    </row>
    <row r="17" spans="1:8">
      <c r="A17" s="9"/>
      <c r="B17" s="7"/>
      <c r="C17" s="6"/>
      <c r="D17" s="6"/>
      <c r="E17" s="6"/>
      <c r="F17" s="6"/>
      <c r="G17" s="6"/>
    </row>
    <row r="18" spans="1:8">
      <c r="A18" s="10" t="s">
        <v>52</v>
      </c>
      <c r="B18" s="7"/>
      <c r="C18" s="6"/>
      <c r="D18" s="6"/>
      <c r="E18" s="6"/>
      <c r="F18" s="6"/>
      <c r="G18" s="6"/>
    </row>
    <row r="19" spans="1:8">
      <c r="A19" s="9" t="s">
        <v>60</v>
      </c>
      <c r="B19" s="7" t="s">
        <v>197</v>
      </c>
      <c r="C19" s="8"/>
      <c r="D19" s="6"/>
      <c r="E19" s="6"/>
      <c r="F19" s="6"/>
      <c r="G19" s="6">
        <f t="shared" si="0"/>
        <v>0</v>
      </c>
    </row>
    <row r="20" spans="1:8">
      <c r="A20" s="11" t="s">
        <v>28</v>
      </c>
      <c r="B20" s="7" t="s">
        <v>136</v>
      </c>
      <c r="C20" s="8"/>
      <c r="D20" s="6"/>
      <c r="E20" s="6"/>
      <c r="F20" s="6"/>
      <c r="G20" s="6">
        <f t="shared" si="0"/>
        <v>0</v>
      </c>
    </row>
    <row r="21" spans="1:8">
      <c r="A21" s="11" t="s">
        <v>112</v>
      </c>
      <c r="B21" s="7" t="s">
        <v>129</v>
      </c>
      <c r="C21" s="6"/>
      <c r="D21" s="6"/>
      <c r="E21" s="6"/>
      <c r="F21" s="6"/>
      <c r="G21" s="6">
        <f t="shared" si="0"/>
        <v>0</v>
      </c>
    </row>
    <row r="22" spans="1:8">
      <c r="A22" s="11" t="s">
        <v>113</v>
      </c>
      <c r="B22" s="7" t="s">
        <v>129</v>
      </c>
      <c r="C22" s="6"/>
      <c r="D22" s="6"/>
      <c r="E22" s="6"/>
      <c r="F22" s="6"/>
      <c r="G22" s="6">
        <f t="shared" si="0"/>
        <v>0</v>
      </c>
    </row>
    <row r="23" spans="1:8">
      <c r="A23" s="11" t="s">
        <v>37</v>
      </c>
      <c r="B23" s="7" t="s">
        <v>129</v>
      </c>
      <c r="C23" s="6"/>
      <c r="D23" s="6"/>
      <c r="E23" s="6"/>
      <c r="F23" s="6"/>
      <c r="G23" s="6">
        <f t="shared" si="0"/>
        <v>0</v>
      </c>
    </row>
    <row r="24" spans="1:8">
      <c r="A24" s="11" t="s">
        <v>36</v>
      </c>
      <c r="B24" s="28" t="s">
        <v>129</v>
      </c>
      <c r="C24" s="31"/>
      <c r="D24" s="31"/>
      <c r="E24" s="32"/>
      <c r="F24" s="31"/>
      <c r="G24" s="6">
        <f>MAX(C24:F24)</f>
        <v>0</v>
      </c>
      <c r="H24" s="30"/>
    </row>
    <row r="25" spans="1:8">
      <c r="A25" s="11" t="s">
        <v>102</v>
      </c>
      <c r="B25" s="7" t="s">
        <v>136</v>
      </c>
      <c r="C25" s="6"/>
      <c r="D25" s="6"/>
      <c r="E25" s="6"/>
      <c r="F25" s="6"/>
      <c r="G25" s="6">
        <f t="shared" si="0"/>
        <v>0</v>
      </c>
    </row>
    <row r="26" spans="1:8" ht="24.6">
      <c r="A26" s="9" t="s">
        <v>87</v>
      </c>
      <c r="B26" s="28" t="s">
        <v>149</v>
      </c>
      <c r="C26" s="31"/>
      <c r="D26" s="31"/>
      <c r="E26" s="31"/>
      <c r="F26" s="31"/>
      <c r="G26" s="6">
        <f t="shared" si="0"/>
        <v>0</v>
      </c>
      <c r="H26" s="51" t="s">
        <v>208</v>
      </c>
    </row>
    <row r="27" spans="1:8" ht="24.6">
      <c r="A27" s="9" t="s">
        <v>87</v>
      </c>
      <c r="B27" s="28" t="s">
        <v>137</v>
      </c>
      <c r="C27" s="31"/>
      <c r="D27" s="31"/>
      <c r="E27" s="31"/>
      <c r="F27" s="6"/>
      <c r="G27" s="6">
        <f t="shared" si="0"/>
        <v>0</v>
      </c>
      <c r="H27" s="51" t="s">
        <v>207</v>
      </c>
    </row>
    <row r="28" spans="1:8">
      <c r="A28" s="9" t="s">
        <v>117</v>
      </c>
      <c r="B28" s="7"/>
      <c r="C28" s="6"/>
      <c r="D28" s="6"/>
      <c r="E28" s="6"/>
      <c r="F28" s="6"/>
      <c r="G28" s="6">
        <f t="shared" si="0"/>
        <v>0</v>
      </c>
    </row>
    <row r="29" spans="1:8">
      <c r="A29" s="11"/>
      <c r="B29" s="7"/>
      <c r="C29" s="6"/>
      <c r="D29" s="6"/>
      <c r="E29" s="6"/>
      <c r="F29" s="6"/>
      <c r="G29" s="6"/>
    </row>
    <row r="30" spans="1:8">
      <c r="A30" s="10" t="s">
        <v>7</v>
      </c>
      <c r="B30" s="7"/>
      <c r="C30" s="6"/>
      <c r="D30" s="6"/>
      <c r="E30" s="6"/>
      <c r="F30" s="6"/>
      <c r="G30" s="6"/>
    </row>
    <row r="31" spans="1:8">
      <c r="A31" s="49" t="s">
        <v>59</v>
      </c>
      <c r="B31" s="50" t="s">
        <v>199</v>
      </c>
      <c r="C31" s="31"/>
      <c r="D31" s="31"/>
      <c r="E31" s="31">
        <v>960.87</v>
      </c>
      <c r="F31" s="31"/>
      <c r="G31" s="31">
        <f t="shared" si="0"/>
        <v>960.87</v>
      </c>
    </row>
    <row r="32" spans="1:8">
      <c r="A32" s="11" t="s">
        <v>39</v>
      </c>
      <c r="B32" s="7" t="s">
        <v>136</v>
      </c>
      <c r="C32" s="6"/>
      <c r="D32" s="6"/>
      <c r="E32" s="6"/>
      <c r="F32" s="6"/>
      <c r="G32" s="6">
        <f t="shared" si="0"/>
        <v>0</v>
      </c>
    </row>
    <row r="33" spans="1:8">
      <c r="A33" s="49" t="s">
        <v>114</v>
      </c>
      <c r="B33" s="28" t="s">
        <v>128</v>
      </c>
      <c r="C33" s="31"/>
      <c r="D33" s="31"/>
      <c r="E33" s="52">
        <v>100.06</v>
      </c>
      <c r="F33" s="31"/>
      <c r="G33" s="31">
        <f t="shared" si="0"/>
        <v>100.06</v>
      </c>
    </row>
    <row r="34" spans="1:8">
      <c r="A34" s="49" t="s">
        <v>40</v>
      </c>
      <c r="B34" s="28" t="s">
        <v>129</v>
      </c>
      <c r="C34" s="31"/>
      <c r="D34" s="31"/>
      <c r="E34" s="31"/>
      <c r="F34" s="31"/>
      <c r="G34" s="31">
        <f t="shared" si="0"/>
        <v>0</v>
      </c>
    </row>
    <row r="35" spans="1:8">
      <c r="A35" s="49" t="s">
        <v>82</v>
      </c>
      <c r="B35" s="50" t="s">
        <v>136</v>
      </c>
      <c r="C35" s="31"/>
      <c r="D35" s="31"/>
      <c r="E35" s="31"/>
      <c r="F35" s="31"/>
      <c r="G35" s="31">
        <f t="shared" si="0"/>
        <v>0</v>
      </c>
    </row>
    <row r="36" spans="1:8">
      <c r="A36" s="11" t="s">
        <v>81</v>
      </c>
      <c r="B36" s="7" t="s">
        <v>136</v>
      </c>
      <c r="C36" s="6"/>
      <c r="D36" s="6"/>
      <c r="E36" s="6"/>
      <c r="F36" s="6"/>
      <c r="G36" s="6">
        <f t="shared" si="0"/>
        <v>0</v>
      </c>
    </row>
    <row r="37" spans="1:8">
      <c r="A37" s="11" t="s">
        <v>80</v>
      </c>
      <c r="B37" s="7" t="s">
        <v>136</v>
      </c>
      <c r="C37" s="6"/>
      <c r="D37" s="6"/>
      <c r="E37" s="6"/>
      <c r="F37" s="6"/>
      <c r="G37" s="6">
        <f t="shared" si="0"/>
        <v>0</v>
      </c>
    </row>
    <row r="38" spans="1:8">
      <c r="A38" s="9" t="s">
        <v>68</v>
      </c>
      <c r="B38" s="7" t="s">
        <v>136</v>
      </c>
      <c r="C38" s="6"/>
      <c r="D38" s="6"/>
      <c r="E38" s="6"/>
      <c r="F38" s="6"/>
      <c r="G38" s="6">
        <f t="shared" si="0"/>
        <v>0</v>
      </c>
    </row>
    <row r="39" spans="1:8">
      <c r="A39" s="14" t="s">
        <v>87</v>
      </c>
      <c r="B39" s="53" t="s">
        <v>136</v>
      </c>
      <c r="C39" s="31"/>
      <c r="D39" s="31"/>
      <c r="E39" s="52"/>
      <c r="F39" s="31"/>
      <c r="G39" s="31">
        <f t="shared" si="0"/>
        <v>0</v>
      </c>
    </row>
    <row r="40" spans="1:8">
      <c r="A40" s="9" t="s">
        <v>117</v>
      </c>
      <c r="B40" s="33" t="s">
        <v>136</v>
      </c>
      <c r="C40" s="6"/>
      <c r="D40" s="6"/>
      <c r="E40" s="6"/>
      <c r="F40" s="6"/>
      <c r="G40" s="6">
        <f t="shared" si="0"/>
        <v>0</v>
      </c>
    </row>
    <row r="41" spans="1:8">
      <c r="A41" s="11"/>
      <c r="B41" s="7"/>
      <c r="C41" s="6"/>
      <c r="D41" s="6"/>
      <c r="E41" s="6"/>
      <c r="F41" s="6"/>
      <c r="G41" s="6"/>
    </row>
    <row r="42" spans="1:8">
      <c r="A42" s="10" t="s">
        <v>38</v>
      </c>
      <c r="B42" s="7"/>
      <c r="C42" s="6"/>
      <c r="D42" s="6"/>
      <c r="E42" s="6"/>
      <c r="F42" s="6"/>
      <c r="G42" s="6"/>
    </row>
    <row r="43" spans="1:8">
      <c r="A43" s="11" t="s">
        <v>79</v>
      </c>
      <c r="B43" s="7" t="s">
        <v>129</v>
      </c>
      <c r="C43" s="8"/>
      <c r="D43" s="6"/>
      <c r="E43" s="6"/>
      <c r="F43" s="6"/>
      <c r="G43" s="6">
        <f t="shared" si="0"/>
        <v>0</v>
      </c>
    </row>
    <row r="44" spans="1:8">
      <c r="A44" s="11" t="s">
        <v>78</v>
      </c>
      <c r="B44" s="7" t="s">
        <v>136</v>
      </c>
      <c r="C44" s="6"/>
      <c r="D44" s="6"/>
      <c r="E44" s="6"/>
      <c r="F44" s="6"/>
      <c r="G44" s="6">
        <f t="shared" si="0"/>
        <v>0</v>
      </c>
    </row>
    <row r="45" spans="1:8">
      <c r="A45" s="11" t="s">
        <v>77</v>
      </c>
      <c r="B45" s="7" t="s">
        <v>136</v>
      </c>
      <c r="C45" s="6"/>
      <c r="D45" s="6"/>
      <c r="E45" s="6"/>
      <c r="F45" s="6"/>
      <c r="G45" s="6">
        <f t="shared" si="0"/>
        <v>0</v>
      </c>
    </row>
    <row r="46" spans="1:8">
      <c r="A46" s="11" t="s">
        <v>76</v>
      </c>
      <c r="B46" s="7" t="s">
        <v>129</v>
      </c>
      <c r="C46" s="6"/>
      <c r="D46" s="6"/>
      <c r="E46" s="6"/>
      <c r="F46" s="6"/>
      <c r="G46" s="6">
        <f t="shared" si="0"/>
        <v>0</v>
      </c>
    </row>
    <row r="47" spans="1:8" ht="36.9">
      <c r="A47" s="49" t="s">
        <v>75</v>
      </c>
      <c r="B47" s="50" t="s">
        <v>201</v>
      </c>
      <c r="C47" s="31"/>
      <c r="D47" s="31"/>
      <c r="E47" s="31"/>
      <c r="F47" s="31"/>
      <c r="G47" s="31">
        <f t="shared" si="0"/>
        <v>0</v>
      </c>
      <c r="H47" s="51" t="s">
        <v>209</v>
      </c>
    </row>
    <row r="48" spans="1:8">
      <c r="A48" s="11" t="s">
        <v>74</v>
      </c>
      <c r="B48" s="7" t="s">
        <v>129</v>
      </c>
      <c r="C48" s="6"/>
      <c r="D48" s="6"/>
      <c r="E48" s="6"/>
      <c r="F48" s="6"/>
      <c r="G48" s="6">
        <f t="shared" si="0"/>
        <v>0</v>
      </c>
    </row>
    <row r="49" spans="1:8">
      <c r="A49" s="11" t="s">
        <v>73</v>
      </c>
      <c r="B49" s="28" t="s">
        <v>129</v>
      </c>
      <c r="C49" s="6"/>
      <c r="D49" s="6"/>
      <c r="E49" s="6"/>
      <c r="F49" s="6"/>
      <c r="G49" s="6">
        <f t="shared" si="0"/>
        <v>0</v>
      </c>
    </row>
    <row r="50" spans="1:8">
      <c r="A50" s="11" t="s">
        <v>87</v>
      </c>
      <c r="B50" s="7" t="s">
        <v>136</v>
      </c>
      <c r="C50" s="6"/>
      <c r="D50" s="6"/>
      <c r="E50" s="6"/>
      <c r="F50" s="6"/>
      <c r="G50" s="6">
        <f t="shared" si="0"/>
        <v>0</v>
      </c>
    </row>
    <row r="51" spans="1:8">
      <c r="A51" s="11" t="s">
        <v>117</v>
      </c>
      <c r="B51" s="28" t="s">
        <v>136</v>
      </c>
      <c r="C51" s="6"/>
      <c r="D51" s="6"/>
      <c r="E51" s="6"/>
      <c r="F51" s="6"/>
      <c r="G51" s="6">
        <f t="shared" si="0"/>
        <v>0</v>
      </c>
    </row>
    <row r="52" spans="1:8">
      <c r="A52" s="9"/>
      <c r="B52" s="7"/>
      <c r="C52" s="6"/>
      <c r="D52" s="6"/>
      <c r="E52" s="6"/>
      <c r="F52" s="6"/>
      <c r="G52" s="6"/>
    </row>
    <row r="53" spans="1:8">
      <c r="A53" s="10" t="s">
        <v>0</v>
      </c>
      <c r="B53" s="7"/>
      <c r="C53" s="6"/>
      <c r="D53" s="6"/>
      <c r="E53" s="6"/>
      <c r="F53" s="6"/>
      <c r="G53" s="6"/>
    </row>
    <row r="54" spans="1:8">
      <c r="A54" s="54" t="s">
        <v>3</v>
      </c>
      <c r="B54" s="55" t="s">
        <v>218</v>
      </c>
      <c r="C54" s="56"/>
      <c r="D54" s="56"/>
      <c r="E54" s="56">
        <v>40.33</v>
      </c>
      <c r="F54" s="56"/>
      <c r="G54" s="56">
        <f t="shared" si="0"/>
        <v>40.33</v>
      </c>
    </row>
    <row r="55" spans="1:8">
      <c r="A55" s="14" t="s">
        <v>41</v>
      </c>
      <c r="B55" s="28" t="s">
        <v>128</v>
      </c>
      <c r="C55" s="31"/>
      <c r="D55" s="31"/>
      <c r="E55" s="31">
        <v>43.95</v>
      </c>
      <c r="F55" s="31"/>
      <c r="G55" s="31">
        <f t="shared" si="0"/>
        <v>43.95</v>
      </c>
    </row>
    <row r="56" spans="1:8">
      <c r="A56" s="9" t="s">
        <v>15</v>
      </c>
      <c r="B56" s="7" t="s">
        <v>136</v>
      </c>
      <c r="C56" s="6"/>
      <c r="D56" s="6"/>
      <c r="E56" s="6"/>
      <c r="F56" s="6"/>
      <c r="G56" s="6">
        <f t="shared" si="0"/>
        <v>0</v>
      </c>
    </row>
    <row r="57" spans="1:8">
      <c r="A57" s="9" t="s">
        <v>16</v>
      </c>
      <c r="B57" s="73" t="s">
        <v>192</v>
      </c>
      <c r="C57" s="6"/>
      <c r="D57" s="75">
        <v>292.33499999999998</v>
      </c>
      <c r="E57" s="47"/>
      <c r="F57" s="6"/>
      <c r="G57" s="75">
        <f t="shared" si="0"/>
        <v>292.33499999999998</v>
      </c>
    </row>
    <row r="58" spans="1:8">
      <c r="A58" s="9" t="s">
        <v>17</v>
      </c>
      <c r="B58" s="74"/>
      <c r="C58" s="6"/>
      <c r="D58" s="76"/>
      <c r="E58" s="48"/>
      <c r="F58" s="6"/>
      <c r="G58" s="76"/>
    </row>
    <row r="59" spans="1:8">
      <c r="A59" s="9" t="s">
        <v>18</v>
      </c>
      <c r="B59" s="7" t="s">
        <v>136</v>
      </c>
      <c r="C59" s="6"/>
      <c r="D59" s="6"/>
      <c r="E59" s="6"/>
      <c r="F59" s="6"/>
      <c r="G59" s="6">
        <f t="shared" si="0"/>
        <v>0</v>
      </c>
    </row>
    <row r="60" spans="1:8">
      <c r="A60" s="9" t="s">
        <v>9</v>
      </c>
      <c r="B60" s="7" t="s">
        <v>136</v>
      </c>
      <c r="C60" s="6"/>
      <c r="D60" s="6"/>
      <c r="E60" s="6"/>
      <c r="F60" s="6"/>
      <c r="G60" s="6">
        <f t="shared" si="0"/>
        <v>0</v>
      </c>
    </row>
    <row r="61" spans="1:8">
      <c r="A61" s="14" t="s">
        <v>42</v>
      </c>
      <c r="B61" s="28" t="s">
        <v>174</v>
      </c>
      <c r="C61" s="31"/>
      <c r="D61" s="31"/>
      <c r="E61" s="31">
        <v>52.97</v>
      </c>
      <c r="F61" s="31"/>
      <c r="G61" s="31">
        <f t="shared" si="0"/>
        <v>52.97</v>
      </c>
    </row>
    <row r="62" spans="1:8">
      <c r="A62" s="14" t="s">
        <v>87</v>
      </c>
      <c r="B62" s="50" t="s">
        <v>136</v>
      </c>
      <c r="C62" s="31"/>
      <c r="D62" s="31"/>
      <c r="E62" s="31"/>
      <c r="F62" s="31"/>
      <c r="G62" s="31">
        <f t="shared" si="0"/>
        <v>0</v>
      </c>
    </row>
    <row r="63" spans="1:8">
      <c r="A63" s="9" t="s">
        <v>117</v>
      </c>
      <c r="B63" s="50" t="s">
        <v>224</v>
      </c>
      <c r="C63" s="6"/>
      <c r="D63" s="6"/>
      <c r="E63" s="6"/>
      <c r="F63" s="6"/>
      <c r="G63" s="6">
        <f t="shared" si="0"/>
        <v>0</v>
      </c>
      <c r="H63" s="29" t="s">
        <v>203</v>
      </c>
    </row>
    <row r="64" spans="1:8">
      <c r="A64" s="9"/>
      <c r="B64" s="7"/>
      <c r="C64" s="6"/>
      <c r="D64" s="6"/>
      <c r="E64" s="6"/>
      <c r="F64" s="6"/>
      <c r="G64" s="6"/>
    </row>
    <row r="65" spans="1:8">
      <c r="A65" s="10" t="s">
        <v>1</v>
      </c>
      <c r="B65" s="7"/>
      <c r="C65" s="6"/>
      <c r="D65" s="6"/>
      <c r="E65" s="6"/>
      <c r="F65" s="6"/>
      <c r="G65" s="6"/>
    </row>
    <row r="66" spans="1:8" ht="24.6">
      <c r="A66" s="49" t="s">
        <v>19</v>
      </c>
      <c r="B66" s="50" t="s">
        <v>200</v>
      </c>
      <c r="C66" s="31"/>
      <c r="D66" s="31"/>
      <c r="E66" s="31"/>
      <c r="F66" s="31"/>
      <c r="G66" s="31">
        <f t="shared" si="0"/>
        <v>0</v>
      </c>
      <c r="H66" s="29" t="s">
        <v>210</v>
      </c>
    </row>
    <row r="67" spans="1:8">
      <c r="A67" s="49" t="s">
        <v>20</v>
      </c>
      <c r="B67" s="28" t="s">
        <v>129</v>
      </c>
      <c r="C67" s="31"/>
      <c r="D67" s="31"/>
      <c r="E67" s="31"/>
      <c r="F67" s="31"/>
      <c r="G67" s="31">
        <f t="shared" si="0"/>
        <v>0</v>
      </c>
    </row>
    <row r="68" spans="1:8">
      <c r="A68" s="11" t="s">
        <v>21</v>
      </c>
      <c r="B68" s="7" t="s">
        <v>129</v>
      </c>
      <c r="C68" s="6"/>
      <c r="D68" s="6"/>
      <c r="E68" s="6"/>
      <c r="F68" s="6"/>
      <c r="G68" s="6">
        <f t="shared" si="0"/>
        <v>0</v>
      </c>
    </row>
    <row r="69" spans="1:8">
      <c r="A69" s="11" t="s">
        <v>22</v>
      </c>
      <c r="B69" s="7" t="s">
        <v>129</v>
      </c>
      <c r="C69" s="6"/>
      <c r="D69" s="6"/>
      <c r="E69" s="6"/>
      <c r="F69" s="6"/>
      <c r="G69" s="6">
        <f t="shared" si="0"/>
        <v>0</v>
      </c>
    </row>
    <row r="70" spans="1:8">
      <c r="A70" s="11" t="s">
        <v>83</v>
      </c>
      <c r="B70" s="7" t="s">
        <v>129</v>
      </c>
      <c r="C70" s="6"/>
      <c r="D70" s="6"/>
      <c r="E70" s="6"/>
      <c r="F70" s="6"/>
      <c r="G70" s="6">
        <f t="shared" ref="G70:G133" si="1">MAX(C70:F70)</f>
        <v>0</v>
      </c>
    </row>
    <row r="71" spans="1:8">
      <c r="A71" s="11" t="s">
        <v>87</v>
      </c>
      <c r="B71" s="7" t="s">
        <v>129</v>
      </c>
      <c r="C71" s="6"/>
      <c r="D71" s="6"/>
      <c r="E71" s="6"/>
      <c r="F71" s="6"/>
      <c r="G71" s="6">
        <f t="shared" si="1"/>
        <v>0</v>
      </c>
    </row>
    <row r="72" spans="1:8">
      <c r="A72" s="11" t="s">
        <v>117</v>
      </c>
      <c r="B72" s="7" t="s">
        <v>136</v>
      </c>
      <c r="C72" s="6"/>
      <c r="D72" s="6"/>
      <c r="E72" s="6"/>
      <c r="F72" s="6"/>
      <c r="G72" s="6">
        <f t="shared" si="1"/>
        <v>0</v>
      </c>
    </row>
    <row r="73" spans="1:8">
      <c r="A73" s="9"/>
      <c r="B73" s="7"/>
      <c r="C73" s="6"/>
      <c r="D73" s="6"/>
      <c r="E73" s="6"/>
      <c r="F73" s="6"/>
      <c r="G73" s="6"/>
    </row>
    <row r="74" spans="1:8">
      <c r="A74" s="10" t="s">
        <v>2</v>
      </c>
      <c r="B74" s="7"/>
      <c r="C74" s="6"/>
      <c r="D74" s="6"/>
      <c r="E74" s="6"/>
      <c r="F74" s="6"/>
      <c r="G74" s="6"/>
    </row>
    <row r="75" spans="1:8" ht="24.6">
      <c r="A75" s="9" t="s">
        <v>23</v>
      </c>
      <c r="B75" s="7" t="s">
        <v>133</v>
      </c>
      <c r="C75" s="6"/>
      <c r="D75" s="6"/>
      <c r="E75" s="6"/>
      <c r="F75" s="6">
        <v>131.85</v>
      </c>
      <c r="G75" s="6">
        <f t="shared" si="1"/>
        <v>131.85</v>
      </c>
    </row>
    <row r="76" spans="1:8">
      <c r="A76" s="11" t="s">
        <v>20</v>
      </c>
      <c r="B76" s="7" t="s">
        <v>129</v>
      </c>
      <c r="C76" s="6"/>
      <c r="D76" s="6"/>
      <c r="E76" s="6"/>
      <c r="F76" s="6"/>
      <c r="G76" s="6">
        <f t="shared" si="1"/>
        <v>0</v>
      </c>
    </row>
    <row r="77" spans="1:8">
      <c r="A77" s="9" t="s">
        <v>21</v>
      </c>
      <c r="B77" s="7" t="s">
        <v>129</v>
      </c>
      <c r="C77" s="6"/>
      <c r="D77" s="6"/>
      <c r="E77" s="6"/>
      <c r="F77" s="6"/>
      <c r="G77" s="6">
        <f t="shared" si="1"/>
        <v>0</v>
      </c>
    </row>
    <row r="78" spans="1:8">
      <c r="A78" s="9" t="s">
        <v>24</v>
      </c>
      <c r="B78" s="7" t="s">
        <v>130</v>
      </c>
      <c r="C78" s="6"/>
      <c r="D78" s="6"/>
      <c r="E78" s="6"/>
      <c r="F78" s="6">
        <v>242.64500000000001</v>
      </c>
      <c r="G78" s="6">
        <f t="shared" si="1"/>
        <v>242.64500000000001</v>
      </c>
    </row>
    <row r="79" spans="1:8">
      <c r="A79" s="9" t="s">
        <v>25</v>
      </c>
      <c r="B79" s="7" t="s">
        <v>129</v>
      </c>
      <c r="C79" s="6"/>
      <c r="D79" s="6"/>
      <c r="E79" s="6"/>
      <c r="F79" s="6"/>
      <c r="G79" s="6">
        <f t="shared" si="1"/>
        <v>0</v>
      </c>
    </row>
    <row r="80" spans="1:8">
      <c r="A80" s="9" t="s">
        <v>87</v>
      </c>
      <c r="B80" s="7" t="s">
        <v>136</v>
      </c>
      <c r="C80" s="6"/>
      <c r="D80" s="6"/>
      <c r="E80" s="6"/>
      <c r="F80" s="6"/>
      <c r="G80" s="6">
        <f t="shared" si="1"/>
        <v>0</v>
      </c>
    </row>
    <row r="81" spans="1:8">
      <c r="A81" s="9" t="s">
        <v>117</v>
      </c>
      <c r="B81" s="7" t="s">
        <v>136</v>
      </c>
      <c r="C81" s="6"/>
      <c r="D81" s="6"/>
      <c r="E81" s="6"/>
      <c r="F81" s="6"/>
      <c r="G81" s="6">
        <f t="shared" si="1"/>
        <v>0</v>
      </c>
    </row>
    <row r="82" spans="1:8">
      <c r="A82" s="9"/>
      <c r="B82" s="7"/>
      <c r="C82" s="6"/>
      <c r="D82" s="6"/>
      <c r="E82" s="6"/>
      <c r="F82" s="6"/>
      <c r="G82" s="6"/>
    </row>
    <row r="83" spans="1:8">
      <c r="A83" s="10" t="s">
        <v>4</v>
      </c>
      <c r="B83" s="7"/>
      <c r="C83" s="6"/>
      <c r="D83" s="6"/>
      <c r="E83" s="6"/>
      <c r="F83" s="6"/>
      <c r="G83" s="6"/>
    </row>
    <row r="84" spans="1:8">
      <c r="A84" s="9" t="s">
        <v>5</v>
      </c>
      <c r="B84" s="28" t="s">
        <v>138</v>
      </c>
      <c r="C84" s="6"/>
      <c r="D84" s="6"/>
      <c r="E84" s="6"/>
      <c r="F84" s="6">
        <v>319.79499999999996</v>
      </c>
      <c r="G84" s="6">
        <f t="shared" si="1"/>
        <v>319.79499999999996</v>
      </c>
    </row>
    <row r="85" spans="1:8" ht="36.9">
      <c r="A85" s="9" t="s">
        <v>6</v>
      </c>
      <c r="B85" s="28" t="s">
        <v>143</v>
      </c>
      <c r="C85" s="6"/>
      <c r="D85" s="6"/>
      <c r="E85" s="6">
        <v>486.79999999999995</v>
      </c>
      <c r="F85" s="6"/>
      <c r="G85" s="6">
        <f t="shared" si="1"/>
        <v>486.79999999999995</v>
      </c>
    </row>
    <row r="86" spans="1:8" ht="24.6">
      <c r="A86" s="54" t="s">
        <v>69</v>
      </c>
      <c r="B86" s="57" t="s">
        <v>129</v>
      </c>
      <c r="C86" s="56"/>
      <c r="D86" s="56"/>
      <c r="E86" s="56"/>
      <c r="F86" s="56"/>
      <c r="G86" s="56">
        <f t="shared" si="1"/>
        <v>0</v>
      </c>
      <c r="H86" s="29" t="s">
        <v>225</v>
      </c>
    </row>
    <row r="87" spans="1:8">
      <c r="A87" s="9" t="s">
        <v>10</v>
      </c>
      <c r="B87" s="7" t="s">
        <v>129</v>
      </c>
      <c r="C87" s="6"/>
      <c r="D87" s="6"/>
      <c r="E87" s="6"/>
      <c r="F87" s="6"/>
      <c r="G87" s="6">
        <f t="shared" si="1"/>
        <v>0</v>
      </c>
    </row>
    <row r="88" spans="1:8">
      <c r="A88" s="9" t="s">
        <v>11</v>
      </c>
      <c r="B88" s="7" t="s">
        <v>129</v>
      </c>
      <c r="C88" s="6"/>
      <c r="D88" s="6"/>
      <c r="E88" s="6"/>
      <c r="F88" s="6"/>
      <c r="G88" s="6">
        <f t="shared" si="1"/>
        <v>0</v>
      </c>
    </row>
    <row r="89" spans="1:8">
      <c r="A89" s="54" t="s">
        <v>12</v>
      </c>
      <c r="B89" s="57" t="s">
        <v>157</v>
      </c>
      <c r="C89" s="56"/>
      <c r="D89" s="56"/>
      <c r="E89" s="56"/>
      <c r="F89" s="56"/>
      <c r="G89" s="56">
        <f t="shared" si="1"/>
        <v>0</v>
      </c>
    </row>
    <row r="90" spans="1:8">
      <c r="A90" s="14" t="s">
        <v>13</v>
      </c>
      <c r="B90" s="28" t="s">
        <v>129</v>
      </c>
      <c r="C90" s="31"/>
      <c r="D90" s="31"/>
      <c r="E90" s="31"/>
      <c r="F90" s="31"/>
      <c r="G90" s="31">
        <f t="shared" si="1"/>
        <v>0</v>
      </c>
    </row>
    <row r="91" spans="1:8">
      <c r="A91" s="9" t="s">
        <v>14</v>
      </c>
      <c r="B91" s="7" t="s">
        <v>129</v>
      </c>
      <c r="C91" s="6"/>
      <c r="D91" s="6"/>
      <c r="E91" s="6"/>
      <c r="F91" s="6"/>
      <c r="G91" s="6">
        <f t="shared" si="1"/>
        <v>0</v>
      </c>
    </row>
    <row r="92" spans="1:8" ht="24.6">
      <c r="A92" s="9" t="s">
        <v>85</v>
      </c>
      <c r="B92" s="28" t="s">
        <v>128</v>
      </c>
      <c r="C92" s="6"/>
      <c r="D92" s="6"/>
      <c r="E92" s="6"/>
      <c r="F92" s="6"/>
      <c r="G92" s="6">
        <f t="shared" si="1"/>
        <v>0</v>
      </c>
      <c r="H92" s="29" t="s">
        <v>211</v>
      </c>
    </row>
    <row r="93" spans="1:8" ht="24.6">
      <c r="A93" s="12" t="s">
        <v>84</v>
      </c>
      <c r="B93" s="28" t="s">
        <v>128</v>
      </c>
      <c r="C93" s="6"/>
      <c r="D93" s="6"/>
      <c r="E93" s="6"/>
      <c r="F93" s="6"/>
      <c r="G93" s="6">
        <f t="shared" si="1"/>
        <v>0</v>
      </c>
      <c r="H93" s="29" t="s">
        <v>212</v>
      </c>
    </row>
    <row r="94" spans="1:8">
      <c r="A94" s="9" t="s">
        <v>87</v>
      </c>
      <c r="B94" s="7" t="s">
        <v>136</v>
      </c>
      <c r="C94" s="6"/>
      <c r="D94" s="6"/>
      <c r="E94" s="6"/>
      <c r="F94" s="6"/>
      <c r="G94" s="6">
        <f t="shared" si="1"/>
        <v>0</v>
      </c>
    </row>
    <row r="95" spans="1:8">
      <c r="A95" s="9" t="s">
        <v>117</v>
      </c>
      <c r="B95" s="7" t="s">
        <v>136</v>
      </c>
      <c r="C95" s="6"/>
      <c r="D95" s="6"/>
      <c r="E95" s="6"/>
      <c r="F95" s="6"/>
      <c r="G95" s="6">
        <f t="shared" si="1"/>
        <v>0</v>
      </c>
    </row>
    <row r="96" spans="1:8">
      <c r="A96" s="9"/>
      <c r="B96" s="7"/>
      <c r="C96" s="6"/>
      <c r="D96" s="6"/>
      <c r="E96" s="6"/>
      <c r="F96" s="6"/>
      <c r="G96" s="6"/>
    </row>
    <row r="97" spans="1:8">
      <c r="A97" s="10" t="s">
        <v>8</v>
      </c>
      <c r="B97" s="7"/>
      <c r="C97" s="6"/>
      <c r="D97" s="6"/>
      <c r="E97" s="6"/>
      <c r="F97" s="6"/>
      <c r="G97" s="6"/>
    </row>
    <row r="98" spans="1:8">
      <c r="A98" s="9" t="s">
        <v>27</v>
      </c>
      <c r="B98" s="7" t="s">
        <v>136</v>
      </c>
      <c r="C98" s="6"/>
      <c r="D98" s="6"/>
      <c r="E98" s="6"/>
      <c r="F98" s="6"/>
      <c r="G98" s="6">
        <f t="shared" si="1"/>
        <v>0</v>
      </c>
    </row>
    <row r="99" spans="1:8">
      <c r="A99" s="9" t="s">
        <v>86</v>
      </c>
      <c r="B99" s="7" t="s">
        <v>129</v>
      </c>
      <c r="C99" s="6"/>
      <c r="D99" s="6"/>
      <c r="E99" s="6"/>
      <c r="F99" s="6"/>
      <c r="G99" s="6">
        <f t="shared" si="1"/>
        <v>0</v>
      </c>
    </row>
    <row r="100" spans="1:8">
      <c r="A100" s="9" t="s">
        <v>43</v>
      </c>
      <c r="B100" s="7" t="s">
        <v>136</v>
      </c>
      <c r="C100" s="6"/>
      <c r="D100" s="6"/>
      <c r="E100" s="6"/>
      <c r="F100" s="6"/>
      <c r="G100" s="6">
        <f t="shared" si="1"/>
        <v>0</v>
      </c>
    </row>
    <row r="101" spans="1:8">
      <c r="A101" s="9" t="s">
        <v>44</v>
      </c>
      <c r="B101" s="7" t="s">
        <v>129</v>
      </c>
      <c r="C101" s="6"/>
      <c r="D101" s="6"/>
      <c r="E101" s="6"/>
      <c r="F101" s="6"/>
      <c r="G101" s="6">
        <f t="shared" si="1"/>
        <v>0</v>
      </c>
    </row>
    <row r="102" spans="1:8">
      <c r="A102" s="9" t="s">
        <v>45</v>
      </c>
      <c r="B102" s="7" t="s">
        <v>136</v>
      </c>
      <c r="C102" s="6"/>
      <c r="D102" s="6"/>
      <c r="E102" s="6"/>
      <c r="F102" s="6"/>
      <c r="G102" s="6">
        <f t="shared" si="1"/>
        <v>0</v>
      </c>
    </row>
    <row r="103" spans="1:8">
      <c r="A103" s="9" t="s">
        <v>87</v>
      </c>
      <c r="B103" s="7" t="s">
        <v>136</v>
      </c>
      <c r="C103" s="6"/>
      <c r="D103" s="6"/>
      <c r="E103" s="6"/>
      <c r="F103" s="6"/>
      <c r="G103" s="6">
        <f t="shared" si="1"/>
        <v>0</v>
      </c>
    </row>
    <row r="104" spans="1:8">
      <c r="A104" s="9" t="s">
        <v>117</v>
      </c>
      <c r="B104" s="7" t="s">
        <v>136</v>
      </c>
      <c r="C104" s="6"/>
      <c r="D104" s="6"/>
      <c r="E104" s="6"/>
      <c r="F104" s="6"/>
      <c r="G104" s="6">
        <f t="shared" si="1"/>
        <v>0</v>
      </c>
    </row>
    <row r="105" spans="1:8">
      <c r="A105" s="9"/>
      <c r="B105" s="7"/>
      <c r="C105" s="6"/>
      <c r="D105" s="6"/>
      <c r="E105" s="6"/>
      <c r="F105" s="6"/>
      <c r="G105" s="6"/>
    </row>
    <row r="106" spans="1:8">
      <c r="A106" s="10" t="s">
        <v>26</v>
      </c>
      <c r="B106" s="7"/>
      <c r="C106" s="6"/>
      <c r="D106" s="6"/>
      <c r="E106" s="6"/>
      <c r="F106" s="6"/>
      <c r="G106" s="6"/>
    </row>
    <row r="107" spans="1:8">
      <c r="A107" s="9" t="s">
        <v>33</v>
      </c>
      <c r="B107" s="7" t="s">
        <v>136</v>
      </c>
      <c r="C107" s="6"/>
      <c r="D107" s="6"/>
      <c r="E107" s="6"/>
      <c r="F107" s="6"/>
      <c r="G107" s="6">
        <f t="shared" si="1"/>
        <v>0</v>
      </c>
    </row>
    <row r="108" spans="1:8">
      <c r="A108" s="14" t="s">
        <v>34</v>
      </c>
      <c r="B108" s="28" t="s">
        <v>136</v>
      </c>
      <c r="C108" s="31"/>
      <c r="D108" s="31"/>
      <c r="E108" s="31">
        <v>37</v>
      </c>
      <c r="F108" s="31"/>
      <c r="G108" s="31">
        <f t="shared" si="1"/>
        <v>37</v>
      </c>
      <c r="H108" s="29" t="s">
        <v>215</v>
      </c>
    </row>
    <row r="109" spans="1:8">
      <c r="A109" s="9" t="s">
        <v>35</v>
      </c>
      <c r="B109" s="7" t="s">
        <v>136</v>
      </c>
      <c r="C109" s="6"/>
      <c r="D109" s="6"/>
      <c r="E109" s="6"/>
      <c r="F109" s="6"/>
      <c r="G109" s="6">
        <f t="shared" si="1"/>
        <v>0</v>
      </c>
    </row>
    <row r="110" spans="1:8">
      <c r="A110" s="9" t="s">
        <v>70</v>
      </c>
      <c r="B110" s="7" t="s">
        <v>136</v>
      </c>
      <c r="C110" s="6"/>
      <c r="D110" s="6"/>
      <c r="E110" s="6"/>
      <c r="F110" s="6"/>
      <c r="G110" s="6">
        <f t="shared" si="1"/>
        <v>0</v>
      </c>
    </row>
    <row r="111" spans="1:8">
      <c r="A111" s="9" t="s">
        <v>117</v>
      </c>
      <c r="B111" s="7" t="s">
        <v>136</v>
      </c>
      <c r="C111" s="6"/>
      <c r="D111" s="6"/>
      <c r="E111" s="6"/>
      <c r="F111" s="6"/>
      <c r="G111" s="6">
        <f t="shared" si="1"/>
        <v>0</v>
      </c>
    </row>
    <row r="112" spans="1:8">
      <c r="A112" s="9"/>
      <c r="B112" s="7"/>
      <c r="C112" s="6"/>
      <c r="D112" s="6"/>
      <c r="E112" s="6"/>
      <c r="F112" s="6"/>
      <c r="G112" s="6"/>
    </row>
    <row r="113" spans="1:8">
      <c r="A113" s="10" t="s">
        <v>29</v>
      </c>
      <c r="B113" s="7"/>
      <c r="C113" s="6"/>
      <c r="D113" s="6"/>
      <c r="E113" s="6"/>
      <c r="F113" s="6"/>
      <c r="G113" s="6"/>
    </row>
    <row r="114" spans="1:8">
      <c r="A114" s="9" t="s">
        <v>89</v>
      </c>
      <c r="B114" s="7" t="s">
        <v>136</v>
      </c>
      <c r="C114" s="6"/>
      <c r="D114" s="6"/>
      <c r="E114" s="6"/>
      <c r="F114" s="6"/>
      <c r="G114" s="6">
        <f t="shared" si="1"/>
        <v>0</v>
      </c>
    </row>
    <row r="115" spans="1:8">
      <c r="A115" s="9" t="s">
        <v>90</v>
      </c>
      <c r="B115" s="7" t="s">
        <v>136</v>
      </c>
      <c r="C115" s="6"/>
      <c r="D115" s="6"/>
      <c r="E115" s="6"/>
      <c r="F115" s="6"/>
      <c r="G115" s="6">
        <f t="shared" si="1"/>
        <v>0</v>
      </c>
    </row>
    <row r="116" spans="1:8">
      <c r="A116" s="9" t="s">
        <v>30</v>
      </c>
      <c r="B116" s="7" t="s">
        <v>129</v>
      </c>
      <c r="C116" s="6"/>
      <c r="D116" s="6"/>
      <c r="E116" s="6"/>
      <c r="F116" s="6"/>
      <c r="G116" s="6">
        <f t="shared" si="1"/>
        <v>0</v>
      </c>
    </row>
    <row r="117" spans="1:8">
      <c r="A117" s="9" t="s">
        <v>31</v>
      </c>
      <c r="B117" s="7" t="s">
        <v>129</v>
      </c>
      <c r="C117" s="6"/>
      <c r="D117" s="6"/>
      <c r="E117" s="6"/>
      <c r="F117" s="6"/>
      <c r="G117" s="6">
        <f t="shared" si="1"/>
        <v>0</v>
      </c>
    </row>
    <row r="118" spans="1:8">
      <c r="A118" s="9" t="s">
        <v>32</v>
      </c>
      <c r="B118" s="7" t="s">
        <v>129</v>
      </c>
      <c r="C118" s="6"/>
      <c r="D118" s="6"/>
      <c r="E118" s="6"/>
      <c r="F118" s="6"/>
      <c r="G118" s="6">
        <f t="shared" si="1"/>
        <v>0</v>
      </c>
    </row>
    <row r="119" spans="1:8">
      <c r="A119" s="14" t="s">
        <v>91</v>
      </c>
      <c r="B119" s="50" t="s">
        <v>148</v>
      </c>
      <c r="C119" s="31"/>
      <c r="D119" s="31"/>
      <c r="E119" s="31"/>
      <c r="F119" s="31"/>
      <c r="G119" s="31">
        <f t="shared" si="1"/>
        <v>0</v>
      </c>
      <c r="H119" s="51" t="s">
        <v>204</v>
      </c>
    </row>
    <row r="120" spans="1:8">
      <c r="A120" s="9" t="s">
        <v>46</v>
      </c>
      <c r="B120" s="7" t="s">
        <v>129</v>
      </c>
      <c r="C120" s="6"/>
      <c r="D120" s="6"/>
      <c r="E120" s="6"/>
      <c r="F120" s="6"/>
      <c r="G120" s="6">
        <f t="shared" si="1"/>
        <v>0</v>
      </c>
    </row>
    <row r="121" spans="1:8">
      <c r="A121" s="14" t="s">
        <v>48</v>
      </c>
      <c r="B121" s="28" t="s">
        <v>148</v>
      </c>
      <c r="C121" s="31"/>
      <c r="D121" s="31"/>
      <c r="E121" s="31">
        <v>49</v>
      </c>
      <c r="F121" s="31"/>
      <c r="G121" s="31">
        <f t="shared" si="1"/>
        <v>49</v>
      </c>
    </row>
    <row r="122" spans="1:8">
      <c r="A122" s="9" t="s">
        <v>71</v>
      </c>
      <c r="B122" s="7" t="s">
        <v>129</v>
      </c>
      <c r="C122" s="6"/>
      <c r="D122" s="6"/>
      <c r="E122" s="6"/>
      <c r="F122" s="6"/>
      <c r="G122" s="6">
        <f t="shared" si="1"/>
        <v>0</v>
      </c>
    </row>
    <row r="123" spans="1:8">
      <c r="A123" s="9" t="s">
        <v>49</v>
      </c>
      <c r="B123" s="7" t="s">
        <v>136</v>
      </c>
      <c r="C123" s="6"/>
      <c r="D123" s="6"/>
      <c r="E123" s="6"/>
      <c r="F123" s="6"/>
      <c r="G123" s="6">
        <f t="shared" si="1"/>
        <v>0</v>
      </c>
    </row>
    <row r="124" spans="1:8">
      <c r="A124" s="14" t="s">
        <v>50</v>
      </c>
      <c r="B124" s="50" t="s">
        <v>148</v>
      </c>
      <c r="C124" s="31"/>
      <c r="D124" s="31"/>
      <c r="E124" s="31">
        <v>34</v>
      </c>
      <c r="F124" s="31"/>
      <c r="G124" s="31">
        <f t="shared" si="1"/>
        <v>34</v>
      </c>
    </row>
    <row r="125" spans="1:8">
      <c r="A125" s="9" t="s">
        <v>51</v>
      </c>
      <c r="B125" s="7" t="s">
        <v>129</v>
      </c>
      <c r="C125" s="6"/>
      <c r="D125" s="6"/>
      <c r="E125" s="6"/>
      <c r="F125" s="6"/>
      <c r="G125" s="6">
        <f t="shared" si="1"/>
        <v>0</v>
      </c>
    </row>
    <row r="126" spans="1:8">
      <c r="A126" s="9" t="s">
        <v>72</v>
      </c>
      <c r="B126" s="7" t="s">
        <v>129</v>
      </c>
      <c r="C126" s="6"/>
      <c r="D126" s="6"/>
      <c r="E126" s="6"/>
      <c r="F126" s="6"/>
      <c r="G126" s="6">
        <f t="shared" si="1"/>
        <v>0</v>
      </c>
    </row>
    <row r="127" spans="1:8">
      <c r="A127" s="9" t="s">
        <v>87</v>
      </c>
      <c r="B127" s="7" t="s">
        <v>136</v>
      </c>
      <c r="C127" s="6"/>
      <c r="D127" s="6"/>
      <c r="E127" s="6"/>
      <c r="F127" s="6"/>
      <c r="G127" s="6">
        <f t="shared" si="1"/>
        <v>0</v>
      </c>
    </row>
    <row r="128" spans="1:8">
      <c r="A128" s="9" t="s">
        <v>117</v>
      </c>
      <c r="B128" s="7" t="s">
        <v>136</v>
      </c>
      <c r="C128" s="6"/>
      <c r="D128" s="6"/>
      <c r="E128" s="6"/>
      <c r="F128" s="6"/>
      <c r="G128" s="6">
        <f t="shared" si="1"/>
        <v>0</v>
      </c>
    </row>
    <row r="129" spans="1:8">
      <c r="A129" s="9"/>
      <c r="B129" s="7"/>
      <c r="C129" s="6"/>
      <c r="D129" s="6"/>
      <c r="E129" s="6"/>
      <c r="F129" s="6"/>
      <c r="G129" s="6"/>
    </row>
    <row r="130" spans="1:8">
      <c r="A130" s="10" t="s">
        <v>53</v>
      </c>
      <c r="B130" s="7"/>
      <c r="C130" s="6"/>
      <c r="D130" s="6"/>
      <c r="E130" s="6"/>
      <c r="F130" s="6"/>
      <c r="G130" s="6"/>
    </row>
    <row r="131" spans="1:8" ht="24.6">
      <c r="A131" s="54" t="s">
        <v>47</v>
      </c>
      <c r="B131" s="57" t="s">
        <v>154</v>
      </c>
      <c r="C131" s="56"/>
      <c r="D131" s="56"/>
      <c r="E131" s="56"/>
      <c r="F131" s="56">
        <v>337.64999999999992</v>
      </c>
      <c r="G131" s="56">
        <f t="shared" si="1"/>
        <v>337.64999999999992</v>
      </c>
    </row>
    <row r="132" spans="1:8">
      <c r="A132" s="14" t="s">
        <v>54</v>
      </c>
      <c r="B132" s="28" t="s">
        <v>129</v>
      </c>
      <c r="C132" s="31"/>
      <c r="D132" s="31"/>
      <c r="E132" s="31"/>
      <c r="F132" s="31"/>
      <c r="G132" s="31">
        <f t="shared" si="1"/>
        <v>0</v>
      </c>
    </row>
    <row r="133" spans="1:8">
      <c r="A133" s="9" t="s">
        <v>55</v>
      </c>
      <c r="B133" s="28" t="s">
        <v>129</v>
      </c>
      <c r="C133" s="6"/>
      <c r="D133" s="6"/>
      <c r="E133" s="6"/>
      <c r="F133" s="6"/>
      <c r="G133" s="6">
        <f t="shared" si="1"/>
        <v>0</v>
      </c>
    </row>
    <row r="134" spans="1:8">
      <c r="A134" s="14" t="s">
        <v>56</v>
      </c>
      <c r="B134" s="50" t="s">
        <v>128</v>
      </c>
      <c r="C134" s="31"/>
      <c r="D134" s="31"/>
      <c r="E134" s="31"/>
      <c r="F134" s="31"/>
      <c r="G134" s="31">
        <f t="shared" ref="G134:G153" si="2">MAX(C134:F134)</f>
        <v>0</v>
      </c>
      <c r="H134" s="29" t="s">
        <v>217</v>
      </c>
    </row>
    <row r="135" spans="1:8">
      <c r="A135" s="14" t="s">
        <v>57</v>
      </c>
      <c r="B135" s="50" t="s">
        <v>128</v>
      </c>
      <c r="C135" s="31"/>
      <c r="D135" s="31"/>
      <c r="E135" s="31"/>
      <c r="F135" s="31"/>
      <c r="G135" s="31">
        <f t="shared" si="2"/>
        <v>0</v>
      </c>
      <c r="H135" s="29" t="s">
        <v>217</v>
      </c>
    </row>
    <row r="136" spans="1:8">
      <c r="A136" s="9" t="s">
        <v>58</v>
      </c>
      <c r="B136" s="28" t="s">
        <v>129</v>
      </c>
      <c r="C136" s="6"/>
      <c r="D136" s="6"/>
      <c r="E136" s="6"/>
      <c r="F136" s="6"/>
      <c r="G136" s="6">
        <f t="shared" si="2"/>
        <v>0</v>
      </c>
    </row>
    <row r="137" spans="1:8">
      <c r="A137" s="9" t="s">
        <v>92</v>
      </c>
      <c r="B137" s="33" t="s">
        <v>129</v>
      </c>
      <c r="C137" s="6"/>
      <c r="D137" s="6"/>
      <c r="E137" s="6"/>
      <c r="F137" s="6"/>
      <c r="G137" s="6">
        <f t="shared" si="2"/>
        <v>0</v>
      </c>
    </row>
    <row r="138" spans="1:8">
      <c r="A138" s="9" t="s">
        <v>93</v>
      </c>
      <c r="B138" s="28" t="s">
        <v>129</v>
      </c>
      <c r="C138" s="6"/>
      <c r="D138" s="6"/>
      <c r="E138" s="6"/>
      <c r="F138" s="6"/>
      <c r="G138" s="6">
        <f t="shared" si="2"/>
        <v>0</v>
      </c>
    </row>
    <row r="139" spans="1:8">
      <c r="A139" s="13" t="s">
        <v>94</v>
      </c>
      <c r="B139" s="28" t="s">
        <v>129</v>
      </c>
      <c r="C139" s="6"/>
      <c r="D139" s="6"/>
      <c r="E139" s="6"/>
      <c r="F139" s="6"/>
      <c r="G139" s="6">
        <f t="shared" si="2"/>
        <v>0</v>
      </c>
    </row>
    <row r="140" spans="1:8">
      <c r="A140" s="9" t="s">
        <v>95</v>
      </c>
      <c r="B140" s="28" t="s">
        <v>129</v>
      </c>
      <c r="C140" s="6"/>
      <c r="D140" s="6"/>
      <c r="E140" s="6"/>
      <c r="F140" s="6"/>
      <c r="G140" s="6">
        <f t="shared" si="2"/>
        <v>0</v>
      </c>
    </row>
    <row r="141" spans="1:8">
      <c r="A141" s="9" t="s">
        <v>96</v>
      </c>
      <c r="B141" s="28" t="s">
        <v>184</v>
      </c>
      <c r="C141" s="6"/>
      <c r="D141" s="6"/>
      <c r="E141" s="6"/>
      <c r="F141" s="6"/>
      <c r="G141" s="6">
        <f t="shared" si="2"/>
        <v>0</v>
      </c>
    </row>
    <row r="142" spans="1:8">
      <c r="A142" s="9" t="s">
        <v>97</v>
      </c>
      <c r="B142" s="28" t="s">
        <v>129</v>
      </c>
      <c r="C142" s="6"/>
      <c r="D142" s="6"/>
      <c r="E142" s="6"/>
      <c r="F142" s="6"/>
      <c r="G142" s="6">
        <f t="shared" si="2"/>
        <v>0</v>
      </c>
    </row>
    <row r="143" spans="1:8">
      <c r="A143" s="9" t="s">
        <v>98</v>
      </c>
      <c r="B143" s="28" t="s">
        <v>136</v>
      </c>
      <c r="C143" s="6"/>
      <c r="D143" s="6"/>
      <c r="E143" s="6"/>
      <c r="F143" s="6"/>
      <c r="G143" s="6">
        <f t="shared" si="2"/>
        <v>0</v>
      </c>
    </row>
    <row r="144" spans="1:8" ht="24.6">
      <c r="A144" s="82" t="s">
        <v>187</v>
      </c>
      <c r="B144" s="55" t="s">
        <v>226</v>
      </c>
      <c r="C144" s="56"/>
      <c r="D144" s="56"/>
      <c r="E144" s="56"/>
      <c r="F144" s="56"/>
      <c r="G144" s="56">
        <f>E144</f>
        <v>0</v>
      </c>
      <c r="H144" s="29" t="s">
        <v>227</v>
      </c>
    </row>
    <row r="145" spans="1:7">
      <c r="A145" s="9" t="s">
        <v>108</v>
      </c>
      <c r="B145" s="28" t="s">
        <v>136</v>
      </c>
      <c r="C145" s="6"/>
      <c r="D145" s="6"/>
      <c r="E145" s="6"/>
      <c r="F145" s="6"/>
      <c r="G145" s="6">
        <f t="shared" si="2"/>
        <v>0</v>
      </c>
    </row>
    <row r="146" spans="1:7">
      <c r="A146" s="9" t="s">
        <v>107</v>
      </c>
      <c r="B146" s="28" t="s">
        <v>136</v>
      </c>
      <c r="C146" s="6"/>
      <c r="D146" s="6"/>
      <c r="E146" s="6"/>
      <c r="F146" s="6"/>
      <c r="G146" s="6">
        <f t="shared" si="2"/>
        <v>0</v>
      </c>
    </row>
    <row r="147" spans="1:7">
      <c r="A147" s="14" t="s">
        <v>87</v>
      </c>
      <c r="B147" s="28" t="s">
        <v>136</v>
      </c>
      <c r="C147" s="6"/>
      <c r="D147" s="6"/>
      <c r="E147" s="6"/>
      <c r="F147" s="6"/>
      <c r="G147" s="6">
        <f t="shared" si="2"/>
        <v>0</v>
      </c>
    </row>
    <row r="148" spans="1:7">
      <c r="A148" s="9" t="s">
        <v>119</v>
      </c>
      <c r="B148" s="28" t="s">
        <v>136</v>
      </c>
      <c r="C148" s="6"/>
      <c r="D148" s="6"/>
      <c r="E148" s="6"/>
      <c r="F148" s="6"/>
      <c r="G148" s="6">
        <f t="shared" si="2"/>
        <v>0</v>
      </c>
    </row>
    <row r="149" spans="1:7">
      <c r="A149" s="9" t="s">
        <v>120</v>
      </c>
      <c r="B149" s="28" t="s">
        <v>136</v>
      </c>
      <c r="C149" s="6"/>
      <c r="D149" s="6"/>
      <c r="E149" s="6"/>
      <c r="F149" s="6"/>
      <c r="G149" s="6">
        <f t="shared" si="2"/>
        <v>0</v>
      </c>
    </row>
    <row r="150" spans="1:7">
      <c r="A150" s="9" t="s">
        <v>55</v>
      </c>
      <c r="B150" s="28" t="s">
        <v>136</v>
      </c>
      <c r="C150" s="6"/>
      <c r="D150" s="6"/>
      <c r="E150" s="6"/>
      <c r="F150" s="6"/>
      <c r="G150" s="6">
        <f t="shared" si="2"/>
        <v>0</v>
      </c>
    </row>
    <row r="151" spans="1:7">
      <c r="A151" s="9"/>
      <c r="B151" s="7"/>
      <c r="C151" s="6"/>
      <c r="D151" s="6"/>
      <c r="E151" s="6"/>
      <c r="F151" s="6"/>
      <c r="G151" s="6">
        <f t="shared" si="2"/>
        <v>0</v>
      </c>
    </row>
    <row r="152" spans="1:7">
      <c r="A152" s="9"/>
      <c r="B152" s="7"/>
      <c r="C152" s="6"/>
      <c r="D152" s="6"/>
      <c r="E152" s="6"/>
      <c r="F152" s="6"/>
      <c r="G152" s="6">
        <f t="shared" si="2"/>
        <v>0</v>
      </c>
    </row>
    <row r="153" spans="1:7">
      <c r="A153" s="9"/>
      <c r="B153" s="7"/>
      <c r="C153" s="6"/>
      <c r="D153" s="6"/>
      <c r="E153" s="6"/>
      <c r="F153" s="6"/>
      <c r="G153" s="6">
        <f t="shared" si="2"/>
        <v>0</v>
      </c>
    </row>
    <row r="154" spans="1:7">
      <c r="A154" s="9"/>
      <c r="B154" s="7"/>
      <c r="C154" s="6"/>
      <c r="D154" s="6"/>
      <c r="E154" s="6"/>
      <c r="F154" s="6"/>
      <c r="G154" s="6"/>
    </row>
    <row r="155" spans="1:7">
      <c r="B155" s="15" t="s">
        <v>116</v>
      </c>
      <c r="C155" s="15">
        <f>SUM(C4:C154)</f>
        <v>0</v>
      </c>
      <c r="D155" s="15">
        <f>SUM(D4:D154)</f>
        <v>292.33499999999998</v>
      </c>
      <c r="E155" s="15">
        <f>SUM(E4:E154)</f>
        <v>10394.379999999999</v>
      </c>
      <c r="F155" s="15">
        <f>SUM(F4:F154)</f>
        <v>1031.9399999999998</v>
      </c>
      <c r="G155" s="15">
        <f>SUM(G4:G154)</f>
        <v>11718.654999999999</v>
      </c>
    </row>
    <row r="157" spans="1:7">
      <c r="B157" s="15" t="s">
        <v>115</v>
      </c>
      <c r="C157" s="16">
        <f>SUM(G4:G154)</f>
        <v>11718.654999999999</v>
      </c>
    </row>
    <row r="161" spans="1:7">
      <c r="A161" s="3"/>
    </row>
    <row r="162" spans="1:7">
      <c r="A162" s="71" t="s">
        <v>103</v>
      </c>
      <c r="B162" s="72"/>
      <c r="C162" s="72"/>
      <c r="D162" s="72"/>
      <c r="E162" s="72"/>
      <c r="F162" s="72"/>
      <c r="G162" s="72"/>
    </row>
    <row r="163" spans="1:7">
      <c r="A163" s="68" t="s">
        <v>104</v>
      </c>
      <c r="B163" s="69"/>
      <c r="C163" s="69"/>
      <c r="D163" s="69"/>
      <c r="E163" s="69"/>
      <c r="F163" s="69"/>
      <c r="G163" s="70"/>
    </row>
    <row r="164" spans="1:7">
      <c r="A164" s="59" t="s">
        <v>109</v>
      </c>
      <c r="B164" s="60"/>
      <c r="C164" s="60"/>
      <c r="D164" s="60"/>
      <c r="E164" s="60"/>
      <c r="F164" s="60"/>
      <c r="G164" s="61"/>
    </row>
    <row r="165" spans="1:7">
      <c r="A165" s="59" t="s">
        <v>110</v>
      </c>
      <c r="B165" s="60"/>
      <c r="C165" s="60"/>
      <c r="D165" s="60"/>
      <c r="E165" s="60"/>
      <c r="F165" s="60"/>
      <c r="G165" s="61"/>
    </row>
    <row r="166" spans="1:7">
      <c r="A166" s="59" t="s">
        <v>124</v>
      </c>
      <c r="B166" s="60"/>
      <c r="C166" s="60"/>
      <c r="D166" s="60"/>
      <c r="E166" s="60"/>
      <c r="F166" s="60"/>
      <c r="G166" s="61"/>
    </row>
    <row r="167" spans="1:7">
      <c r="A167" s="59" t="s">
        <v>125</v>
      </c>
      <c r="B167" s="60"/>
      <c r="C167" s="60"/>
      <c r="D167" s="60"/>
      <c r="E167" s="60"/>
      <c r="F167" s="60"/>
      <c r="G167" s="61"/>
    </row>
    <row r="168" spans="1:7">
      <c r="A168" s="62" t="s">
        <v>111</v>
      </c>
      <c r="B168" s="63"/>
      <c r="C168" s="63"/>
      <c r="D168" s="63"/>
      <c r="E168" s="63"/>
      <c r="F168" s="63"/>
      <c r="G168" s="64"/>
    </row>
  </sheetData>
  <mergeCells count="11">
    <mergeCell ref="A167:G167"/>
    <mergeCell ref="A168:G168"/>
    <mergeCell ref="C1:G1"/>
    <mergeCell ref="A163:G163"/>
    <mergeCell ref="A164:G164"/>
    <mergeCell ref="A162:G162"/>
    <mergeCell ref="A165:G165"/>
    <mergeCell ref="A166:G166"/>
    <mergeCell ref="B57:B58"/>
    <mergeCell ref="G57:G58"/>
    <mergeCell ref="D57:D58"/>
  </mergeCells>
  <phoneticPr fontId="4" type="noConversion"/>
  <printOptions horizontalCentered="1"/>
  <pageMargins left="0.2" right="0.2" top="0.75" bottom="0.5" header="0.25" footer="0"/>
  <pageSetup orientation="landscape" r:id="rId1"/>
  <headerFooter alignWithMargins="0">
    <oddHeader>&amp;C&amp;"Arial,Bold"&amp;12[insert school name]
SAE 2008 Clean Snowmobile Challenge - MSRP</oddHeader>
    <oddFooter>&amp;CPage &amp;P of &amp;N&amp;R&amp;D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149"/>
  <sheetViews>
    <sheetView zoomScale="85" workbookViewId="0">
      <pane ySplit="2" topLeftCell="A3" activePane="bottomLeft" state="frozen"/>
      <selection pane="bottomLeft" activeCell="D53" sqref="D53"/>
    </sheetView>
  </sheetViews>
  <sheetFormatPr defaultRowHeight="12.3"/>
  <cols>
    <col min="1" max="1" width="48" bestFit="1" customWidth="1"/>
    <col min="2" max="3" width="22.33203125" customWidth="1"/>
    <col min="4" max="4" width="21.88671875" customWidth="1"/>
    <col min="5" max="5" width="22.33203125" customWidth="1"/>
    <col min="6" max="6" width="24.109375" customWidth="1"/>
    <col min="7" max="7" width="82.33203125" style="24" customWidth="1"/>
  </cols>
  <sheetData>
    <row r="1" spans="1:7" ht="12.6" thickBot="1">
      <c r="A1" s="5" t="str">
        <f>MSRP_spreadsheet!A1</f>
        <v>Component</v>
      </c>
      <c r="B1" s="77" t="str">
        <f>MSRP_spreadsheet!C1</f>
        <v>Per Item MSRP</v>
      </c>
      <c r="C1" s="78"/>
      <c r="D1" s="78"/>
      <c r="E1" s="78"/>
      <c r="F1" s="78"/>
      <c r="G1" s="78"/>
    </row>
    <row r="2" spans="1:7" ht="46.5" customHeight="1" thickTop="1" thickBot="1">
      <c r="A2" s="18"/>
      <c r="B2" s="17" t="str">
        <f>MSRP_spreadsheet!C2</f>
        <v>Mfg. quote + 50%</v>
      </c>
      <c r="C2" s="17" t="str">
        <f>MSRP_spreadsheet!D2</f>
        <v>Whls. + 50%</v>
      </c>
      <c r="D2" s="17" t="str">
        <f>MSRP_spreadsheet!E2</f>
        <v>Retail cost of added component</v>
      </c>
      <c r="E2" s="17" t="str">
        <f>MSRP_spreadsheet!F2</f>
        <v>Retail of most expensive part +50% for substituted component</v>
      </c>
      <c r="F2" s="21" t="str">
        <f>MSRP_spreadsheet!G2</f>
        <v>Sled MSRP or Highest Value of modified components</v>
      </c>
      <c r="G2" s="22" t="s">
        <v>126</v>
      </c>
    </row>
    <row r="3" spans="1:7" ht="12.6" thickTop="1">
      <c r="A3" s="2"/>
      <c r="B3" s="9"/>
      <c r="C3" s="9"/>
      <c r="D3" s="9"/>
      <c r="E3" s="9"/>
      <c r="F3" s="25"/>
      <c r="G3" s="23"/>
    </row>
    <row r="4" spans="1:7">
      <c r="A4" s="1" t="str">
        <f>MSRP_spreadsheet!A4</f>
        <v>2019 model year base sled (reflects engine choice)</v>
      </c>
      <c r="B4" s="9"/>
      <c r="C4" s="9"/>
      <c r="D4" s="9">
        <f>10899*0.6</f>
        <v>6539.4</v>
      </c>
      <c r="E4" s="9"/>
      <c r="F4" s="25"/>
      <c r="G4" s="22" t="s">
        <v>127</v>
      </c>
    </row>
    <row r="5" spans="1:7">
      <c r="A5" s="1"/>
      <c r="B5" s="9"/>
      <c r="C5" s="9"/>
      <c r="D5" s="9"/>
      <c r="E5" s="9"/>
      <c r="F5" s="25"/>
      <c r="G5" s="22"/>
    </row>
    <row r="6" spans="1:7">
      <c r="A6" s="2"/>
      <c r="B6" s="9"/>
      <c r="C6" s="9"/>
      <c r="D6" s="9"/>
      <c r="E6" s="9"/>
      <c r="F6" s="25"/>
      <c r="G6" s="23"/>
    </row>
    <row r="7" spans="1:7">
      <c r="A7" s="1" t="str">
        <f>MSRP_spreadsheet!A7</f>
        <v>Factory options utilized on competition sled</v>
      </c>
      <c r="B7" s="9"/>
      <c r="C7" s="9"/>
      <c r="D7" s="9"/>
      <c r="E7" s="9"/>
      <c r="F7" s="25"/>
      <c r="G7" s="23"/>
    </row>
    <row r="8" spans="1:7">
      <c r="A8" s="2" t="str">
        <f>MSRP_spreadsheet!A8</f>
        <v>tow hitch/rack</v>
      </c>
      <c r="B8" s="9"/>
      <c r="C8" s="9"/>
      <c r="D8" s="9"/>
      <c r="E8" s="9"/>
      <c r="F8" s="25"/>
      <c r="G8" s="23"/>
    </row>
    <row r="9" spans="1:7">
      <c r="A9" s="2" t="str">
        <f>MSRP_spreadsheet!A9</f>
        <v>12 VDC outlet</v>
      </c>
      <c r="B9" s="9"/>
      <c r="C9" s="9"/>
      <c r="D9" s="9"/>
      <c r="E9" s="9"/>
      <c r="F9" s="25"/>
      <c r="G9" s="23"/>
    </row>
    <row r="10" spans="1:7">
      <c r="A10" s="2" t="str">
        <f>MSRP_spreadsheet!A10</f>
        <v>handle bar hooks</v>
      </c>
      <c r="B10" s="9"/>
      <c r="C10" s="9"/>
      <c r="D10" s="9"/>
      <c r="E10" s="9"/>
      <c r="F10" s="25"/>
      <c r="G10" s="23"/>
    </row>
    <row r="11" spans="1:7">
      <c r="A11" s="2" t="str">
        <f>MSRP_spreadsheet!A11</f>
        <v>mirrors</v>
      </c>
      <c r="B11" s="9"/>
      <c r="C11" s="9"/>
      <c r="D11" s="9"/>
      <c r="E11" s="9"/>
      <c r="F11" s="25"/>
      <c r="G11" s="23"/>
    </row>
    <row r="12" spans="1:7">
      <c r="A12" s="2" t="str">
        <f>MSRP_spreadsheet!A12</f>
        <v>tachometer</v>
      </c>
      <c r="B12" s="9"/>
      <c r="C12" s="9"/>
      <c r="D12" s="9"/>
      <c r="E12" s="9"/>
      <c r="F12" s="25"/>
      <c r="G12" s="23"/>
    </row>
    <row r="13" spans="1:7">
      <c r="A13" s="2" t="str">
        <f>MSRP_spreadsheet!A13</f>
        <v>electric start</v>
      </c>
      <c r="B13" s="9"/>
      <c r="C13" s="9"/>
      <c r="D13" s="9"/>
      <c r="E13" s="9"/>
      <c r="F13" s="25"/>
      <c r="G13" s="23"/>
    </row>
    <row r="14" spans="1:7">
      <c r="A14" s="2" t="str">
        <f>MSRP_spreadsheet!A14</f>
        <v>reverse</v>
      </c>
      <c r="B14" s="9"/>
      <c r="C14" s="9"/>
      <c r="D14" s="9"/>
      <c r="E14" s="9"/>
      <c r="F14" s="25"/>
      <c r="G14" s="23"/>
    </row>
    <row r="15" spans="1:7">
      <c r="A15" s="2" t="str">
        <f>MSRP_spreadsheet!A15</f>
        <v>shocks</v>
      </c>
      <c r="B15" s="9"/>
      <c r="C15" s="9"/>
      <c r="D15" s="9"/>
      <c r="E15" s="9"/>
      <c r="F15" s="25"/>
      <c r="G15" s="23"/>
    </row>
    <row r="16" spans="1:7">
      <c r="A16" s="2" t="str">
        <f>MSRP_spreadsheet!A16</f>
        <v>other</v>
      </c>
      <c r="B16" s="9"/>
      <c r="C16" s="9"/>
      <c r="D16" s="9"/>
      <c r="E16" s="9"/>
      <c r="F16" s="25"/>
      <c r="G16" s="23"/>
    </row>
    <row r="17" spans="1:7">
      <c r="A17" s="2"/>
      <c r="B17" s="9"/>
      <c r="C17" s="9"/>
      <c r="D17" s="9"/>
      <c r="E17" s="9"/>
      <c r="F17" s="25"/>
      <c r="G17" s="23"/>
    </row>
    <row r="18" spans="1:7">
      <c r="A18" s="1" t="str">
        <f>MSRP_spreadsheet!A18</f>
        <v>Engine/Motor</v>
      </c>
      <c r="B18" s="9"/>
      <c r="C18" s="9"/>
      <c r="D18" s="9"/>
      <c r="E18" s="9"/>
      <c r="F18" s="25"/>
      <c r="G18" s="23"/>
    </row>
    <row r="19" spans="1:7">
      <c r="A19" s="2" t="str">
        <f>MSRP_spreadsheet!A19</f>
        <v>spark-ignition/compression-ignition</v>
      </c>
      <c r="B19" s="9"/>
      <c r="C19" s="9"/>
      <c r="D19" s="9"/>
      <c r="E19" s="9"/>
      <c r="F19" s="25"/>
      <c r="G19" s="23"/>
    </row>
    <row r="20" spans="1:7">
      <c r="A20" s="2" t="str">
        <f>MSRP_spreadsheet!A20</f>
        <v>internal parts coating</v>
      </c>
      <c r="B20" s="9"/>
      <c r="C20" s="9"/>
      <c r="D20" s="9"/>
      <c r="E20" s="9"/>
      <c r="F20" s="25"/>
      <c r="G20" s="23"/>
    </row>
    <row r="21" spans="1:7">
      <c r="A21" s="2" t="str">
        <f>MSRP_spreadsheet!A21</f>
        <v>head</v>
      </c>
      <c r="B21" s="9"/>
      <c r="C21" s="9"/>
      <c r="D21" s="9"/>
      <c r="E21" s="9"/>
      <c r="F21" s="25"/>
      <c r="G21" s="23"/>
    </row>
    <row r="22" spans="1:7">
      <c r="A22" s="2" t="str">
        <f>MSRP_spreadsheet!A22</f>
        <v>cylinder</v>
      </c>
      <c r="B22" s="9"/>
      <c r="C22" s="9"/>
      <c r="D22" s="9"/>
      <c r="E22" s="9"/>
      <c r="F22" s="25"/>
      <c r="G22" s="23"/>
    </row>
    <row r="23" spans="1:7">
      <c r="A23" s="2" t="str">
        <f>MSRP_spreadsheet!A23</f>
        <v>pistons/rings/connecting rods</v>
      </c>
      <c r="B23" s="9"/>
      <c r="C23" s="9"/>
      <c r="D23" s="9"/>
      <c r="E23" s="9"/>
      <c r="F23" s="25"/>
      <c r="G23" s="23"/>
    </row>
    <row r="24" spans="1:7">
      <c r="A24" s="2" t="str">
        <f>MSRP_spreadsheet!A24</f>
        <v>electric motor</v>
      </c>
      <c r="B24" s="9"/>
      <c r="C24" s="9"/>
      <c r="D24" s="9"/>
      <c r="E24" s="9"/>
      <c r="F24" s="25"/>
      <c r="G24" s="23"/>
    </row>
    <row r="25" spans="1:7">
      <c r="A25" s="2" t="str">
        <f>MSRP_spreadsheet!A25</f>
        <v>auxiliary energy sources</v>
      </c>
      <c r="B25" s="9"/>
      <c r="C25" s="9"/>
      <c r="D25" s="9"/>
      <c r="E25" s="9"/>
      <c r="F25" s="25"/>
      <c r="G25" s="23"/>
    </row>
    <row r="26" spans="1:7">
      <c r="A26" s="2" t="str">
        <f>MSRP_spreadsheet!A26</f>
        <v>fabrication</v>
      </c>
      <c r="B26" s="9"/>
      <c r="C26" s="9"/>
      <c r="D26" s="9"/>
      <c r="E26" s="9"/>
      <c r="F26" s="25"/>
      <c r="G26" s="23"/>
    </row>
    <row r="27" spans="1:7">
      <c r="A27" s="2" t="str">
        <f>MSRP_spreadsheet!A28</f>
        <v>other</v>
      </c>
      <c r="B27" s="9"/>
      <c r="C27" s="9"/>
      <c r="D27" s="9"/>
      <c r="E27" s="9"/>
      <c r="F27" s="25"/>
      <c r="G27" s="23"/>
    </row>
    <row r="28" spans="1:7">
      <c r="A28" s="2"/>
      <c r="B28" s="9"/>
      <c r="C28" s="9"/>
      <c r="D28" s="9"/>
      <c r="E28" s="9"/>
      <c r="F28" s="25"/>
      <c r="G28" s="23"/>
    </row>
    <row r="29" spans="1:7">
      <c r="A29" s="1" t="str">
        <f>MSRP_spreadsheet!A30</f>
        <v>Air Management/Intake System</v>
      </c>
      <c r="B29" s="9"/>
      <c r="C29" s="9"/>
      <c r="D29" s="9"/>
      <c r="E29" s="9"/>
      <c r="F29" s="25"/>
      <c r="G29" s="23"/>
    </row>
    <row r="30" spans="1:7">
      <c r="A30" s="2" t="str">
        <f>MSRP_spreadsheet!A31</f>
        <v>turbocharger</v>
      </c>
      <c r="B30" s="9"/>
      <c r="C30" s="9"/>
      <c r="E30" s="9"/>
      <c r="F30" s="25"/>
    </row>
    <row r="31" spans="1:7">
      <c r="A31" s="2" t="str">
        <f>MSRP_spreadsheet!A32</f>
        <v>supercharger</v>
      </c>
      <c r="B31" s="9"/>
      <c r="C31" s="9"/>
      <c r="D31" s="9"/>
      <c r="E31" s="9"/>
      <c r="F31" s="25"/>
      <c r="G31" s="23"/>
    </row>
    <row r="32" spans="1:7">
      <c r="A32" s="2" t="str">
        <f>MSRP_spreadsheet!A33</f>
        <v>turbocharger/supercharger plumbing</v>
      </c>
      <c r="B32" s="9"/>
      <c r="C32" s="9"/>
      <c r="D32" s="27">
        <v>100.06</v>
      </c>
      <c r="E32" s="9"/>
      <c r="F32" s="25"/>
      <c r="G32" s="22" t="s">
        <v>191</v>
      </c>
    </row>
    <row r="33" spans="1:7">
      <c r="A33" s="2" t="str">
        <f>MSRP_spreadsheet!A34</f>
        <v>air box/air filter</v>
      </c>
      <c r="B33" s="9"/>
      <c r="C33" s="9"/>
      <c r="D33" s="9"/>
      <c r="E33" s="9"/>
      <c r="F33" s="25"/>
      <c r="G33" s="23"/>
    </row>
    <row r="34" spans="1:7">
      <c r="A34" s="2" t="str">
        <f>MSRP_spreadsheet!A35</f>
        <v>intercooler</v>
      </c>
      <c r="B34" s="9"/>
      <c r="C34" s="9"/>
      <c r="D34" s="9"/>
      <c r="E34" s="9"/>
      <c r="F34" s="25"/>
      <c r="G34" s="23"/>
    </row>
    <row r="35" spans="1:7">
      <c r="A35" s="2" t="str">
        <f>MSRP_spreadsheet!A36</f>
        <v>reed valve</v>
      </c>
      <c r="B35" s="9"/>
      <c r="C35" s="9"/>
      <c r="D35" s="9"/>
      <c r="E35" s="9"/>
      <c r="F35" s="25"/>
      <c r="G35" s="23"/>
    </row>
    <row r="36" spans="1:7">
      <c r="A36" s="2" t="str">
        <f>MSRP_spreadsheet!A37</f>
        <v>rotary valve</v>
      </c>
      <c r="B36" s="9"/>
      <c r="C36" s="9"/>
      <c r="D36" s="9"/>
      <c r="E36" s="9"/>
      <c r="F36" s="25"/>
      <c r="G36" s="23"/>
    </row>
    <row r="37" spans="1:7">
      <c r="A37" s="2" t="str">
        <f>MSRP_spreadsheet!A38</f>
        <v>boost bottle</v>
      </c>
      <c r="B37" s="9"/>
      <c r="C37" s="9"/>
      <c r="D37" s="9"/>
      <c r="E37" s="9"/>
      <c r="F37" s="25"/>
      <c r="G37" s="23"/>
    </row>
    <row r="38" spans="1:7">
      <c r="A38" s="2" t="str">
        <f>MSRP_spreadsheet!A39</f>
        <v>fabrication</v>
      </c>
      <c r="B38" s="9"/>
      <c r="C38" s="9"/>
      <c r="D38" s="9">
        <f>7.6+100*0.5</f>
        <v>57.6</v>
      </c>
      <c r="E38" s="9"/>
      <c r="F38" s="25"/>
      <c r="G38" s="22" t="s">
        <v>183</v>
      </c>
    </row>
    <row r="39" spans="1:7">
      <c r="A39" s="2" t="str">
        <f>MSRP_spreadsheet!A40</f>
        <v>other</v>
      </c>
      <c r="B39" s="9"/>
      <c r="C39" s="9"/>
      <c r="D39" s="9"/>
      <c r="E39" s="9"/>
      <c r="F39" s="25"/>
      <c r="G39" s="23"/>
    </row>
    <row r="40" spans="1:7">
      <c r="A40" s="2"/>
      <c r="B40" s="9"/>
      <c r="C40" s="9"/>
      <c r="D40" s="9"/>
      <c r="E40" s="9"/>
      <c r="F40" s="25"/>
      <c r="G40" s="23"/>
    </row>
    <row r="41" spans="1:7">
      <c r="A41" s="1" t="str">
        <f>MSRP_spreadsheet!A42</f>
        <v>Fuel Management</v>
      </c>
      <c r="B41" s="9"/>
      <c r="C41" s="9"/>
      <c r="D41" s="9"/>
      <c r="E41" s="9"/>
      <c r="F41" s="25"/>
      <c r="G41" s="23"/>
    </row>
    <row r="42" spans="1:7">
      <c r="A42" s="2" t="str">
        <f>MSRP_spreadsheet!A43</f>
        <v>fuel injector (PFI, SDI, DI)</v>
      </c>
      <c r="B42" s="9"/>
      <c r="C42" s="9"/>
      <c r="D42" s="9"/>
      <c r="E42" s="9"/>
      <c r="F42" s="25"/>
      <c r="G42" s="23"/>
    </row>
    <row r="43" spans="1:7">
      <c r="A43" s="2" t="str">
        <f>MSRP_spreadsheet!A44</f>
        <v>throttle body</v>
      </c>
      <c r="B43" s="9"/>
      <c r="C43" s="9"/>
      <c r="D43" s="9"/>
      <c r="E43" s="9"/>
      <c r="F43" s="25"/>
      <c r="G43" s="23"/>
    </row>
    <row r="44" spans="1:7">
      <c r="A44" s="2" t="str">
        <f>MSRP_spreadsheet!A45</f>
        <v>carburetor</v>
      </c>
      <c r="B44" s="9"/>
      <c r="C44" s="9"/>
      <c r="D44" s="9"/>
      <c r="E44" s="9"/>
      <c r="F44" s="25"/>
      <c r="G44" s="23"/>
    </row>
    <row r="45" spans="1:7">
      <c r="A45" s="2" t="str">
        <f>MSRP_spreadsheet!A46</f>
        <v>fuel pump</v>
      </c>
      <c r="B45" s="9"/>
      <c r="C45" s="9"/>
      <c r="D45" s="9"/>
      <c r="E45" s="9"/>
      <c r="F45" s="25"/>
      <c r="G45" s="23"/>
    </row>
    <row r="46" spans="1:7">
      <c r="A46" s="2" t="str">
        <f>MSRP_spreadsheet!A47</f>
        <v>fuel pressure regulator</v>
      </c>
      <c r="B46" s="9"/>
      <c r="C46" s="9"/>
      <c r="D46" s="9"/>
      <c r="E46" s="9"/>
      <c r="F46" s="25"/>
      <c r="G46" s="23"/>
    </row>
    <row r="47" spans="1:7">
      <c r="A47" s="2" t="str">
        <f>MSRP_spreadsheet!A48</f>
        <v>fuel filter</v>
      </c>
      <c r="B47" s="9"/>
      <c r="C47" s="9"/>
      <c r="D47" s="9"/>
      <c r="E47" s="9"/>
      <c r="F47" s="25"/>
      <c r="G47" s="23"/>
    </row>
    <row r="48" spans="1:7">
      <c r="A48" s="2" t="str">
        <f>MSRP_spreadsheet!A49</f>
        <v>fuel line</v>
      </c>
      <c r="B48" s="9"/>
      <c r="C48" s="9"/>
      <c r="D48" s="9"/>
      <c r="E48" s="9"/>
      <c r="F48" s="25"/>
      <c r="G48" s="23"/>
    </row>
    <row r="49" spans="1:7">
      <c r="A49" s="2" t="str">
        <f>MSRP_spreadsheet!A50</f>
        <v>fabrication</v>
      </c>
      <c r="B49" s="9"/>
      <c r="C49" s="9"/>
      <c r="D49" s="9"/>
      <c r="E49" s="9"/>
      <c r="F49" s="25"/>
      <c r="G49" s="23"/>
    </row>
    <row r="50" spans="1:7">
      <c r="A50" s="2" t="str">
        <f>MSRP_spreadsheet!A51</f>
        <v>other</v>
      </c>
      <c r="B50" s="9"/>
      <c r="C50" s="9"/>
      <c r="D50" s="9"/>
      <c r="E50" s="9"/>
      <c r="F50" s="25"/>
      <c r="G50" s="23"/>
    </row>
    <row r="51" spans="1:7">
      <c r="A51" s="2"/>
      <c r="B51" s="9"/>
      <c r="C51" s="9"/>
      <c r="D51" s="9"/>
      <c r="E51" s="9"/>
      <c r="F51" s="25"/>
      <c r="G51" s="23"/>
    </row>
    <row r="52" spans="1:7">
      <c r="A52" s="1" t="str">
        <f>MSRP_spreadsheet!A53</f>
        <v>Exhaust System</v>
      </c>
      <c r="B52" s="9"/>
      <c r="C52" s="9"/>
      <c r="D52" s="9"/>
      <c r="E52" s="9"/>
      <c r="F52" s="25"/>
      <c r="G52" s="23"/>
    </row>
    <row r="53" spans="1:7">
      <c r="A53" s="2" t="str">
        <f>MSRP_spreadsheet!A54</f>
        <v>muffler</v>
      </c>
      <c r="B53" s="9"/>
      <c r="C53" s="9"/>
      <c r="D53" s="9"/>
      <c r="E53" s="9"/>
      <c r="F53" s="25"/>
      <c r="G53" s="23"/>
    </row>
    <row r="54" spans="1:7">
      <c r="A54" s="2" t="str">
        <f>MSRP_spreadsheet!A55</f>
        <v>pipes/tubes</v>
      </c>
      <c r="B54" s="9"/>
      <c r="C54" s="9"/>
      <c r="D54" s="27">
        <f>49.28+26.75+100*1</f>
        <v>176.03</v>
      </c>
      <c r="E54" s="9"/>
      <c r="F54" s="25"/>
      <c r="G54" s="22" t="s">
        <v>172</v>
      </c>
    </row>
    <row r="55" spans="1:7">
      <c r="A55" s="2" t="str">
        <f>MSRP_spreadsheet!A56</f>
        <v>3-way exhaust catalyst</v>
      </c>
      <c r="B55" s="9"/>
      <c r="C55" s="9"/>
      <c r="D55" s="9"/>
      <c r="E55" s="9"/>
      <c r="F55" s="25"/>
      <c r="G55" s="23"/>
    </row>
    <row r="56" spans="1:7">
      <c r="A56" s="2" t="str">
        <f>MSRP_spreadsheet!A57</f>
        <v>diesel particulate filter</v>
      </c>
      <c r="B56" s="9"/>
      <c r="C56" s="79">
        <f>194.89 * 1.5</f>
        <v>292.33499999999998</v>
      </c>
      <c r="D56" s="9"/>
      <c r="E56" s="9"/>
      <c r="F56" s="25"/>
      <c r="G56" s="79" t="s">
        <v>195</v>
      </c>
    </row>
    <row r="57" spans="1:7" ht="13.2" customHeight="1">
      <c r="A57" s="2" t="str">
        <f>MSRP_spreadsheet!A58</f>
        <v>oxidation catalyst</v>
      </c>
      <c r="B57" s="9"/>
      <c r="C57" s="80"/>
      <c r="D57" s="9"/>
      <c r="E57" s="9"/>
      <c r="F57" s="25"/>
      <c r="G57" s="80"/>
    </row>
    <row r="58" spans="1:7">
      <c r="A58" s="2" t="str">
        <f>MSRP_spreadsheet!A59</f>
        <v>secondary air pump</v>
      </c>
      <c r="B58" s="9"/>
      <c r="C58" s="9"/>
      <c r="D58" s="9"/>
      <c r="E58" s="9"/>
      <c r="F58" s="25"/>
      <c r="G58" s="23"/>
    </row>
    <row r="59" spans="1:7">
      <c r="A59" s="2" t="str">
        <f>MSRP_spreadsheet!A60</f>
        <v>air pump plumbing</v>
      </c>
      <c r="B59" s="9"/>
      <c r="C59" s="9"/>
      <c r="D59" s="9"/>
      <c r="E59" s="9"/>
      <c r="F59" s="25"/>
      <c r="G59" s="23"/>
    </row>
    <row r="60" spans="1:7">
      <c r="A60" s="2" t="str">
        <f>MSRP_spreadsheet!A61</f>
        <v>heat management</v>
      </c>
      <c r="B60" s="9"/>
      <c r="C60" s="9"/>
      <c r="D60" s="9"/>
      <c r="E60" s="9"/>
      <c r="F60" s="25"/>
      <c r="G60" s="23"/>
    </row>
    <row r="61" spans="1:7">
      <c r="A61" s="2" t="str">
        <f>MSRP_spreadsheet!A62</f>
        <v>fabrication</v>
      </c>
      <c r="B61" s="9"/>
      <c r="C61" s="9"/>
      <c r="D61" s="9"/>
      <c r="E61" s="9"/>
      <c r="F61" s="25"/>
      <c r="G61" s="23"/>
    </row>
    <row r="62" spans="1:7">
      <c r="A62" s="2" t="str">
        <f>MSRP_spreadsheet!A63</f>
        <v>other</v>
      </c>
      <c r="B62" s="9"/>
      <c r="C62" s="9"/>
      <c r="D62" s="9"/>
      <c r="E62" s="9"/>
      <c r="F62" s="25"/>
      <c r="G62" s="23"/>
    </row>
    <row r="63" spans="1:7">
      <c r="A63" s="2"/>
      <c r="B63" s="9"/>
      <c r="C63" s="9"/>
      <c r="D63" s="9"/>
      <c r="E63" s="9"/>
      <c r="F63" s="25"/>
      <c r="G63" s="23"/>
    </row>
    <row r="64" spans="1:7">
      <c r="A64" s="1" t="str">
        <f>MSRP_spreadsheet!A65</f>
        <v>Front Suspension</v>
      </c>
      <c r="B64" s="9"/>
      <c r="C64" s="9"/>
      <c r="D64" s="9"/>
      <c r="E64" s="9"/>
      <c r="F64" s="25"/>
      <c r="G64" s="23"/>
    </row>
    <row r="65" spans="1:7">
      <c r="A65" s="2" t="str">
        <f>MSRP_spreadsheet!A66</f>
        <v>skis</v>
      </c>
      <c r="B65" s="9"/>
      <c r="C65" s="9"/>
      <c r="D65" s="9"/>
      <c r="E65" s="9"/>
      <c r="F65" s="25"/>
      <c r="G65" s="23"/>
    </row>
    <row r="66" spans="1:7">
      <c r="A66" s="2" t="str">
        <f>MSRP_spreadsheet!A67</f>
        <v>shocks</v>
      </c>
      <c r="B66" s="9"/>
      <c r="C66" s="9"/>
      <c r="D66" s="9"/>
      <c r="E66" s="9"/>
      <c r="F66" s="25"/>
      <c r="G66" s="23"/>
    </row>
    <row r="67" spans="1:7">
      <c r="A67" s="2" t="str">
        <f>MSRP_spreadsheet!A68</f>
        <v>springs</v>
      </c>
      <c r="B67" s="9"/>
      <c r="C67" s="9"/>
      <c r="D67" s="9"/>
      <c r="E67" s="9"/>
      <c r="F67" s="25"/>
      <c r="G67" s="23"/>
    </row>
    <row r="68" spans="1:7">
      <c r="A68" s="2" t="str">
        <f>MSRP_spreadsheet!A69</f>
        <v>trailing arms/A-arms</v>
      </c>
      <c r="B68" s="9"/>
      <c r="C68" s="9"/>
      <c r="D68" s="9"/>
      <c r="E68" s="9"/>
      <c r="F68" s="25"/>
      <c r="G68" s="23"/>
    </row>
    <row r="69" spans="1:7">
      <c r="A69" s="2" t="str">
        <f>MSRP_spreadsheet!A70</f>
        <v>steering components</v>
      </c>
      <c r="B69" s="9"/>
      <c r="C69" s="9"/>
      <c r="D69" s="9"/>
      <c r="E69" s="9"/>
      <c r="F69" s="25"/>
      <c r="G69" s="22"/>
    </row>
    <row r="70" spans="1:7">
      <c r="A70" s="2" t="str">
        <f>MSRP_spreadsheet!A71</f>
        <v>fabrication</v>
      </c>
      <c r="B70" s="9"/>
      <c r="C70" s="9"/>
      <c r="D70" s="9"/>
      <c r="E70" s="9"/>
      <c r="F70" s="25"/>
      <c r="G70" s="23"/>
    </row>
    <row r="71" spans="1:7">
      <c r="A71" s="2" t="str">
        <f>MSRP_spreadsheet!A72</f>
        <v>other</v>
      </c>
      <c r="B71" s="9"/>
      <c r="C71" s="9"/>
      <c r="D71" s="9"/>
      <c r="E71" s="9"/>
      <c r="F71" s="25"/>
      <c r="G71" s="23"/>
    </row>
    <row r="72" spans="1:7">
      <c r="A72" s="2"/>
      <c r="B72" s="9"/>
      <c r="C72" s="9"/>
      <c r="D72" s="9"/>
      <c r="E72" s="9"/>
      <c r="F72" s="25"/>
      <c r="G72" s="23"/>
    </row>
    <row r="73" spans="1:7">
      <c r="A73" s="1" t="str">
        <f>MSRP_spreadsheet!A74</f>
        <v>Rear Suspension</v>
      </c>
      <c r="B73" s="9"/>
      <c r="C73" s="9"/>
      <c r="D73" s="9"/>
      <c r="E73" s="9"/>
      <c r="F73" s="25"/>
      <c r="G73" s="23"/>
    </row>
    <row r="74" spans="1:7">
      <c r="A74" s="2" t="str">
        <f>MSRP_spreadsheet!A75</f>
        <v>wheels</v>
      </c>
      <c r="B74" s="9"/>
      <c r="C74" s="9"/>
      <c r="D74" s="9"/>
      <c r="E74" s="9">
        <f>((116.95+39.95*2)*1.5)-163.42</f>
        <v>131.85500000000005</v>
      </c>
      <c r="F74" s="25"/>
      <c r="G74" s="22" t="s">
        <v>134</v>
      </c>
    </row>
    <row r="75" spans="1:7">
      <c r="A75" s="2" t="str">
        <f>MSRP_spreadsheet!A76</f>
        <v>shocks</v>
      </c>
      <c r="B75" s="9"/>
      <c r="C75" s="9"/>
      <c r="D75" s="9"/>
      <c r="E75" s="9"/>
      <c r="F75" s="25"/>
      <c r="G75" s="23"/>
    </row>
    <row r="76" spans="1:7">
      <c r="A76" s="2" t="str">
        <f>MSRP_spreadsheet!A77</f>
        <v>springs</v>
      </c>
      <c r="B76" s="9"/>
      <c r="C76" s="9"/>
      <c r="D76" s="9"/>
      <c r="E76" s="9"/>
      <c r="F76" s="25"/>
      <c r="G76" s="23"/>
    </row>
    <row r="77" spans="1:7">
      <c r="A77" s="2" t="str">
        <f>MSRP_spreadsheet!A78</f>
        <v>hyfax/sliders</v>
      </c>
      <c r="B77" s="9"/>
      <c r="C77" s="9"/>
      <c r="D77" s="9"/>
      <c r="E77" s="9">
        <f>(199.99*1.5)-57.34</f>
        <v>242.64500000000001</v>
      </c>
      <c r="F77" s="25"/>
      <c r="G77" s="23" t="s">
        <v>131</v>
      </c>
    </row>
    <row r="78" spans="1:7">
      <c r="A78" s="2" t="str">
        <f>MSRP_spreadsheet!A79</f>
        <v>mount points</v>
      </c>
      <c r="B78" s="9"/>
      <c r="C78" s="9"/>
      <c r="D78" s="9"/>
      <c r="E78" s="9"/>
      <c r="F78" s="25"/>
      <c r="G78" s="23"/>
    </row>
    <row r="79" spans="1:7">
      <c r="A79" s="2" t="str">
        <f>MSRP_spreadsheet!A80</f>
        <v>fabrication</v>
      </c>
      <c r="B79" s="9"/>
      <c r="C79" s="9"/>
      <c r="D79" s="9"/>
      <c r="E79" s="9"/>
      <c r="F79" s="25"/>
      <c r="G79" s="23"/>
    </row>
    <row r="80" spans="1:7">
      <c r="A80" s="2" t="str">
        <f>MSRP_spreadsheet!A81</f>
        <v>other</v>
      </c>
      <c r="B80" s="9"/>
      <c r="C80" s="9"/>
      <c r="D80" s="9"/>
      <c r="E80" s="9"/>
      <c r="F80" s="25"/>
      <c r="G80" s="23"/>
    </row>
    <row r="81" spans="1:7">
      <c r="A81" s="2"/>
      <c r="B81" s="9"/>
      <c r="C81" s="9"/>
      <c r="D81" s="9"/>
      <c r="E81" s="9"/>
      <c r="F81" s="25"/>
      <c r="G81" s="23"/>
    </row>
    <row r="82" spans="1:7">
      <c r="A82" s="1" t="str">
        <f>MSRP_spreadsheet!A83</f>
        <v>Drivetrain</v>
      </c>
      <c r="B82" s="9"/>
      <c r="C82" s="9"/>
      <c r="D82" s="9"/>
      <c r="E82" s="9"/>
      <c r="F82" s="25"/>
      <c r="G82" s="23"/>
    </row>
    <row r="83" spans="1:7">
      <c r="A83" s="2" t="str">
        <f>MSRP_spreadsheet!A84</f>
        <v>track</v>
      </c>
      <c r="B83" s="9"/>
      <c r="C83" s="9"/>
      <c r="D83" s="9"/>
      <c r="E83" s="9">
        <f>(639.59*1.5)-639.59</f>
        <v>319.79499999999996</v>
      </c>
      <c r="F83" s="25"/>
      <c r="G83" s="22" t="s">
        <v>142</v>
      </c>
    </row>
    <row r="84" spans="1:7" ht="12.6" customHeight="1">
      <c r="A84" s="2" t="str">
        <f>MSRP_spreadsheet!A85</f>
        <v>studs</v>
      </c>
      <c r="B84" s="9"/>
      <c r="C84" s="9"/>
      <c r="D84" s="27">
        <f>89.95+337.95+45.95+12.95</f>
        <v>486.79999999999995</v>
      </c>
      <c r="E84" s="9"/>
      <c r="F84" s="25"/>
      <c r="G84" s="22" t="s">
        <v>145</v>
      </c>
    </row>
    <row r="85" spans="1:7">
      <c r="A85" s="2" t="str">
        <f>MSRP_spreadsheet!A86</f>
        <v>driveshaft/drive sprockets</v>
      </c>
      <c r="B85" s="9"/>
      <c r="C85" s="9"/>
      <c r="D85" s="9"/>
      <c r="E85" s="9"/>
      <c r="F85" s="25"/>
      <c r="G85" s="23"/>
    </row>
    <row r="86" spans="1:7">
      <c r="A86" s="2" t="str">
        <f>MSRP_spreadsheet!A87</f>
        <v>jackshaft</v>
      </c>
      <c r="B86" s="9"/>
      <c r="C86" s="9"/>
      <c r="D86" s="9"/>
      <c r="E86" s="9"/>
      <c r="F86" s="25"/>
      <c r="G86" s="23"/>
    </row>
    <row r="87" spans="1:7">
      <c r="A87" s="2" t="str">
        <f>MSRP_spreadsheet!A88</f>
        <v>chaincase/gear box</v>
      </c>
      <c r="B87" s="9"/>
      <c r="C87" s="9"/>
      <c r="D87" s="9"/>
      <c r="E87" s="9"/>
      <c r="F87" s="25"/>
      <c r="G87" s="23"/>
    </row>
    <row r="88" spans="1:7">
      <c r="A88" s="2" t="str">
        <f>MSRP_spreadsheet!A89</f>
        <v>drive clutch</v>
      </c>
      <c r="B88" s="9"/>
      <c r="C88" s="9"/>
      <c r="D88" s="9"/>
      <c r="E88" s="9">
        <f>519.45 * 1.5 - 519.45</f>
        <v>259.72500000000002</v>
      </c>
      <c r="F88" s="25"/>
      <c r="G88" s="22" t="s">
        <v>158</v>
      </c>
    </row>
    <row r="89" spans="1:7">
      <c r="A89" s="2" t="str">
        <f>MSRP_spreadsheet!A90</f>
        <v>driven clutch</v>
      </c>
      <c r="B89" s="9"/>
      <c r="C89" s="9"/>
      <c r="D89" s="9"/>
      <c r="E89" s="9"/>
      <c r="F89" s="25"/>
      <c r="G89" s="23"/>
    </row>
    <row r="90" spans="1:7">
      <c r="A90" s="2" t="str">
        <f>MSRP_spreadsheet!A91</f>
        <v>drive belt</v>
      </c>
      <c r="B90" s="9"/>
      <c r="C90" s="9"/>
      <c r="D90" s="9"/>
      <c r="E90" s="9"/>
      <c r="F90" s="25"/>
      <c r="G90" s="23"/>
    </row>
    <row r="91" spans="1:7">
      <c r="A91" s="2" t="str">
        <f>MSRP_spreadsheet!A92</f>
        <v>cvt guarding/cover</v>
      </c>
      <c r="B91" s="9"/>
      <c r="C91" s="9"/>
      <c r="D91" s="9"/>
      <c r="E91" s="9"/>
      <c r="F91" s="25"/>
      <c r="G91" s="23"/>
    </row>
    <row r="92" spans="1:7">
      <c r="A92" s="2" t="str">
        <f>MSRP_spreadsheet!A93</f>
        <v>clutch adaptor</v>
      </c>
      <c r="B92" s="9"/>
      <c r="C92" s="9"/>
      <c r="D92" s="9"/>
      <c r="E92" s="9"/>
      <c r="F92" s="25"/>
      <c r="G92" s="23"/>
    </row>
    <row r="93" spans="1:7">
      <c r="A93" s="2" t="str">
        <f>MSRP_spreadsheet!A94</f>
        <v>fabrication</v>
      </c>
      <c r="B93" s="9"/>
      <c r="C93" s="9"/>
      <c r="D93" s="9"/>
      <c r="E93" s="9"/>
      <c r="F93" s="25"/>
      <c r="G93" s="23"/>
    </row>
    <row r="94" spans="1:7">
      <c r="A94" s="2" t="str">
        <f>MSRP_spreadsheet!A95</f>
        <v>other</v>
      </c>
      <c r="B94" s="9"/>
      <c r="C94" s="9"/>
      <c r="D94" s="9"/>
      <c r="E94" s="9"/>
      <c r="F94" s="25"/>
      <c r="G94" s="23"/>
    </row>
    <row r="95" spans="1:7">
      <c r="A95" s="2"/>
      <c r="B95" s="9"/>
      <c r="C95" s="9"/>
      <c r="D95" s="9"/>
      <c r="E95" s="9"/>
      <c r="F95" s="25"/>
      <c r="G95" s="23"/>
    </row>
    <row r="96" spans="1:7">
      <c r="A96" s="1" t="str">
        <f>MSRP_spreadsheet!A97</f>
        <v>Cooling System</v>
      </c>
      <c r="B96" s="9"/>
      <c r="C96" s="9"/>
      <c r="D96" s="9"/>
      <c r="E96" s="9"/>
      <c r="F96" s="25"/>
      <c r="G96" s="23"/>
    </row>
    <row r="97" spans="1:7">
      <c r="A97" s="2" t="str">
        <f>MSRP_spreadsheet!A98</f>
        <v>radiator</v>
      </c>
      <c r="B97" s="9"/>
      <c r="C97" s="9"/>
      <c r="D97" s="9"/>
      <c r="E97" s="9"/>
      <c r="F97" s="25"/>
      <c r="G97" s="23"/>
    </row>
    <row r="98" spans="1:7">
      <c r="A98" s="2" t="str">
        <f>MSRP_spreadsheet!A99</f>
        <v>coolant pump</v>
      </c>
      <c r="B98" s="9"/>
      <c r="C98" s="9"/>
      <c r="D98" s="9"/>
      <c r="E98" s="9"/>
      <c r="F98" s="25"/>
      <c r="G98" s="23"/>
    </row>
    <row r="99" spans="1:7">
      <c r="A99" s="2" t="str">
        <f>MSRP_spreadsheet!A100</f>
        <v>fan</v>
      </c>
      <c r="B99" s="9"/>
      <c r="C99" s="9"/>
      <c r="D99" s="9"/>
      <c r="E99" s="9"/>
      <c r="F99" s="25"/>
      <c r="G99" s="23"/>
    </row>
    <row r="100" spans="1:7">
      <c r="A100" s="2" t="str">
        <f>MSRP_spreadsheet!A101</f>
        <v>heat exchanger</v>
      </c>
      <c r="B100" s="9"/>
      <c r="C100" s="9"/>
      <c r="D100" s="9"/>
      <c r="E100" s="9"/>
      <c r="F100" s="25"/>
      <c r="G100" s="23"/>
    </row>
    <row r="101" spans="1:7">
      <c r="A101" s="2" t="str">
        <f>MSRP_spreadsheet!A102</f>
        <v>thermostat</v>
      </c>
      <c r="B101" s="9"/>
      <c r="C101" s="9"/>
      <c r="D101" s="9"/>
      <c r="E101" s="9"/>
      <c r="F101" s="25"/>
      <c r="G101" s="23"/>
    </row>
    <row r="102" spans="1:7">
      <c r="A102" s="2" t="str">
        <f>MSRP_spreadsheet!A103</f>
        <v>fabrication</v>
      </c>
      <c r="B102" s="9"/>
      <c r="C102" s="9"/>
      <c r="D102" s="9"/>
      <c r="E102" s="9"/>
      <c r="F102" s="25"/>
      <c r="G102" s="23"/>
    </row>
    <row r="103" spans="1:7">
      <c r="A103" s="2" t="str">
        <f>MSRP_spreadsheet!A104</f>
        <v>other</v>
      </c>
      <c r="B103" s="9"/>
      <c r="C103" s="9"/>
      <c r="D103" s="9"/>
      <c r="E103" s="9"/>
      <c r="F103" s="25"/>
      <c r="G103" s="23"/>
    </row>
    <row r="104" spans="1:7">
      <c r="A104" s="2"/>
      <c r="B104" s="9"/>
      <c r="C104" s="9"/>
      <c r="D104" s="9"/>
      <c r="E104" s="9"/>
      <c r="F104" s="25"/>
      <c r="G104" s="23"/>
    </row>
    <row r="105" spans="1:7">
      <c r="A105" s="1" t="str">
        <f>MSRP_spreadsheet!A106</f>
        <v>Noise/Vibration/Harshness</v>
      </c>
      <c r="B105" s="9"/>
      <c r="C105" s="9"/>
      <c r="D105" s="9"/>
      <c r="E105" s="9"/>
      <c r="F105" s="25"/>
      <c r="G105" s="23"/>
    </row>
    <row r="106" spans="1:7">
      <c r="A106" s="2" t="str">
        <f>MSRP_spreadsheet!A107</f>
        <v>skirting</v>
      </c>
      <c r="B106" s="9"/>
      <c r="C106" s="9"/>
      <c r="D106" s="9"/>
      <c r="E106" s="9"/>
      <c r="F106" s="25"/>
      <c r="G106" s="23"/>
    </row>
    <row r="107" spans="1:7">
      <c r="A107" s="2" t="str">
        <f>MSRP_spreadsheet!A108</f>
        <v>hood lining</v>
      </c>
      <c r="B107" s="9"/>
      <c r="C107" s="9"/>
      <c r="D107" s="9">
        <f>74/2</f>
        <v>37</v>
      </c>
      <c r="E107" s="9"/>
      <c r="F107" s="25"/>
      <c r="G107" s="23" t="s">
        <v>216</v>
      </c>
    </row>
    <row r="108" spans="1:7">
      <c r="A108" s="2" t="str">
        <f>MSRP_spreadsheet!A109</f>
        <v>tunnel lining</v>
      </c>
      <c r="B108" s="9"/>
      <c r="C108" s="9"/>
      <c r="D108" s="9"/>
      <c r="E108" s="9"/>
      <c r="F108" s="25"/>
      <c r="G108" s="23"/>
    </row>
    <row r="109" spans="1:7">
      <c r="A109" s="2" t="str">
        <f>MSRP_spreadsheet!A110</f>
        <v>fiberglass packing</v>
      </c>
      <c r="B109" s="9"/>
      <c r="C109" s="9"/>
      <c r="D109" s="9"/>
      <c r="E109" s="9"/>
      <c r="F109" s="25"/>
      <c r="G109" s="23"/>
    </row>
    <row r="110" spans="1:7">
      <c r="A110" s="2" t="str">
        <f>MSRP_spreadsheet!A111</f>
        <v>other</v>
      </c>
      <c r="B110" s="9"/>
      <c r="C110" s="9"/>
      <c r="D110" s="9"/>
      <c r="E110" s="9"/>
      <c r="F110" s="25"/>
      <c r="G110" s="23"/>
    </row>
    <row r="111" spans="1:7">
      <c r="A111" s="2"/>
      <c r="B111" s="9"/>
      <c r="C111" s="9"/>
      <c r="D111" s="9"/>
      <c r="E111" s="9"/>
      <c r="F111" s="25"/>
      <c r="G111" s="23"/>
    </row>
    <row r="112" spans="1:7">
      <c r="A112" s="1" t="str">
        <f>MSRP_spreadsheet!A113</f>
        <v>Chassis</v>
      </c>
      <c r="B112" s="9"/>
      <c r="C112" s="9"/>
      <c r="D112" s="9"/>
      <c r="E112" s="9"/>
      <c r="F112" s="25"/>
      <c r="G112" s="23"/>
    </row>
    <row r="113" spans="1:7">
      <c r="A113" s="2" t="str">
        <f>MSRP_spreadsheet!A114</f>
        <v>bulkhead modification</v>
      </c>
      <c r="B113" s="9"/>
      <c r="C113" s="9"/>
      <c r="D113" s="9"/>
      <c r="E113" s="9"/>
      <c r="F113" s="25"/>
      <c r="G113" s="23"/>
    </row>
    <row r="114" spans="1:7">
      <c r="A114" s="2" t="str">
        <f>MSRP_spreadsheet!A115</f>
        <v>tunnel modification</v>
      </c>
      <c r="B114" s="9"/>
      <c r="C114" s="9"/>
      <c r="D114" s="9"/>
      <c r="E114" s="9"/>
      <c r="F114" s="25"/>
      <c r="G114" s="23"/>
    </row>
    <row r="115" spans="1:7">
      <c r="A115" s="2" t="str">
        <f>MSRP_spreadsheet!A116</f>
        <v>seat</v>
      </c>
      <c r="B115" s="9"/>
      <c r="C115" s="9"/>
      <c r="D115" s="9"/>
      <c r="E115" s="9"/>
      <c r="F115" s="25"/>
      <c r="G115" s="23"/>
    </row>
    <row r="116" spans="1:7">
      <c r="A116" s="2" t="str">
        <f>MSRP_spreadsheet!A117</f>
        <v>hood</v>
      </c>
      <c r="B116" s="9"/>
      <c r="C116" s="9"/>
      <c r="D116" s="9"/>
      <c r="E116" s="9"/>
      <c r="F116" s="25"/>
      <c r="G116" s="23"/>
    </row>
    <row r="117" spans="1:7">
      <c r="A117" s="2" t="str">
        <f>MSRP_spreadsheet!A118</f>
        <v>windshield</v>
      </c>
      <c r="B117" s="9"/>
      <c r="C117" s="9"/>
      <c r="D117" s="9"/>
      <c r="E117" s="9"/>
      <c r="F117" s="25"/>
      <c r="G117" s="23"/>
    </row>
    <row r="118" spans="1:7">
      <c r="A118" s="2" t="str">
        <f>MSRP_spreadsheet!A119</f>
        <v>motor mount</v>
      </c>
      <c r="B118" s="9"/>
      <c r="C118" s="9"/>
      <c r="D118" s="9"/>
      <c r="E118" s="9"/>
      <c r="F118" s="25"/>
      <c r="G118" s="23"/>
    </row>
    <row r="119" spans="1:7">
      <c r="A119" s="2" t="str">
        <f>MSRP_spreadsheet!A120</f>
        <v>fuel tank</v>
      </c>
      <c r="B119" s="9"/>
      <c r="C119" s="9"/>
      <c r="D119" s="9"/>
      <c r="E119" s="9"/>
      <c r="F119" s="25"/>
      <c r="G119" s="23"/>
    </row>
    <row r="120" spans="1:7">
      <c r="A120" s="2" t="str">
        <f>MSRP_spreadsheet!A121</f>
        <v>battery box</v>
      </c>
      <c r="B120" s="9"/>
      <c r="C120" s="9"/>
      <c r="D120" s="9"/>
      <c r="E120" s="9"/>
      <c r="F120" s="25"/>
      <c r="G120" s="23"/>
    </row>
    <row r="121" spans="1:7">
      <c r="A121" s="2" t="str">
        <f>MSRP_spreadsheet!A122</f>
        <v>handlebars/hooks/risers</v>
      </c>
      <c r="B121" s="9"/>
      <c r="C121" s="9"/>
      <c r="D121" s="9"/>
      <c r="E121" s="9"/>
      <c r="F121" s="25"/>
      <c r="G121" s="23"/>
    </row>
    <row r="122" spans="1:7">
      <c r="A122" s="2" t="str">
        <f>MSRP_spreadsheet!A123</f>
        <v>hand guards</v>
      </c>
      <c r="B122" s="9"/>
      <c r="C122" s="9"/>
      <c r="D122" s="9"/>
      <c r="E122" s="9"/>
      <c r="F122" s="25"/>
      <c r="G122" s="23"/>
    </row>
    <row r="123" spans="1:7">
      <c r="A123" s="2" t="str">
        <f>MSRP_spreadsheet!A124</f>
        <v>throttle</v>
      </c>
      <c r="B123" s="9"/>
      <c r="C123" s="9"/>
      <c r="D123" s="9"/>
      <c r="E123" s="9"/>
      <c r="F123" s="25"/>
      <c r="G123" s="23"/>
    </row>
    <row r="124" spans="1:7">
      <c r="A124" s="2" t="str">
        <f>MSRP_spreadsheet!A125</f>
        <v>brake system</v>
      </c>
      <c r="B124" s="9"/>
      <c r="C124" s="9"/>
      <c r="D124" s="9"/>
      <c r="E124" s="9"/>
      <c r="F124" s="25"/>
      <c r="G124" s="23"/>
    </row>
    <row r="125" spans="1:7">
      <c r="A125" s="2" t="str">
        <f>MSRP_spreadsheet!A126</f>
        <v>heated grips</v>
      </c>
      <c r="B125" s="9"/>
      <c r="C125" s="9"/>
      <c r="D125" s="9"/>
      <c r="E125" s="9"/>
      <c r="F125" s="25"/>
      <c r="G125" s="23"/>
    </row>
    <row r="126" spans="1:7">
      <c r="A126" s="2" t="str">
        <f>MSRP_spreadsheet!A127</f>
        <v>fabrication</v>
      </c>
      <c r="B126" s="9"/>
      <c r="C126" s="9"/>
      <c r="D126" s="9"/>
      <c r="E126" s="9"/>
      <c r="F126" s="25"/>
      <c r="G126" s="23"/>
    </row>
    <row r="127" spans="1:7">
      <c r="A127" s="2" t="str">
        <f>MSRP_spreadsheet!A128</f>
        <v>other</v>
      </c>
      <c r="B127" s="9"/>
      <c r="C127" s="9"/>
      <c r="D127" s="9"/>
      <c r="E127" s="9"/>
      <c r="F127" s="25"/>
      <c r="G127" s="23"/>
    </row>
    <row r="128" spans="1:7">
      <c r="A128" s="2"/>
      <c r="B128" s="9"/>
      <c r="C128" s="9"/>
      <c r="D128" s="9"/>
      <c r="E128" s="9"/>
      <c r="F128" s="25"/>
      <c r="G128" s="23"/>
    </row>
    <row r="129" spans="1:7">
      <c r="A129" s="1" t="str">
        <f>MSRP_spreadsheet!A130</f>
        <v>Electrical</v>
      </c>
      <c r="B129" s="9"/>
      <c r="C129" s="9"/>
      <c r="D129" s="9"/>
      <c r="E129" s="9"/>
      <c r="F129" s="25"/>
      <c r="G129" s="23"/>
    </row>
    <row r="130" spans="1:7">
      <c r="A130" s="2" t="str">
        <f>MSRP_spreadsheet!A131</f>
        <v>battery(s)</v>
      </c>
      <c r="B130" s="9"/>
      <c r="C130" s="9"/>
      <c r="D130" s="9"/>
      <c r="E130" s="9">
        <f>296.96 * 1.5 - 107.79</f>
        <v>337.64999999999992</v>
      </c>
      <c r="F130" s="25"/>
      <c r="G130" s="22" t="s">
        <v>153</v>
      </c>
    </row>
    <row r="131" spans="1:7">
      <c r="A131" s="2" t="str">
        <f>MSRP_spreadsheet!A132</f>
        <v>switches</v>
      </c>
      <c r="B131" s="9"/>
      <c r="C131" s="9"/>
      <c r="D131" s="9"/>
      <c r="E131" s="9"/>
      <c r="F131" s="25"/>
      <c r="G131" s="23"/>
    </row>
    <row r="132" spans="1:7">
      <c r="A132" s="2" t="str">
        <f>MSRP_spreadsheet!A133</f>
        <v>connectors</v>
      </c>
      <c r="B132" s="9"/>
      <c r="C132" s="9"/>
      <c r="D132" s="9"/>
      <c r="E132" s="9"/>
      <c r="F132" s="25"/>
      <c r="G132" s="23"/>
    </row>
    <row r="133" spans="1:7">
      <c r="A133" s="2" t="str">
        <f>MSRP_spreadsheet!A134</f>
        <v>fuses</v>
      </c>
      <c r="B133" s="9"/>
      <c r="C133" s="9"/>
      <c r="D133" s="9"/>
      <c r="E133" s="9"/>
      <c r="F133" s="25"/>
      <c r="G133" s="23"/>
    </row>
    <row r="134" spans="1:7">
      <c r="A134" s="2" t="str">
        <f>MSRP_spreadsheet!A135</f>
        <v>wire/cable</v>
      </c>
      <c r="B134" s="9"/>
      <c r="C134" s="9"/>
      <c r="D134" s="9"/>
      <c r="E134" s="9"/>
      <c r="F134" s="25"/>
      <c r="G134" s="23"/>
    </row>
    <row r="135" spans="1:7">
      <c r="A135" s="2" t="str">
        <f>MSRP_spreadsheet!A136</f>
        <v>lighting</v>
      </c>
      <c r="B135" s="9"/>
      <c r="C135" s="9"/>
      <c r="D135" s="9"/>
      <c r="E135" s="9"/>
      <c r="F135" s="25"/>
      <c r="G135" s="23"/>
    </row>
    <row r="136" spans="1:7">
      <c r="A136" s="2" t="str">
        <f>MSRP_spreadsheet!A137</f>
        <v>motor charger</v>
      </c>
      <c r="B136" s="9"/>
      <c r="C136" s="9"/>
      <c r="D136" s="9"/>
      <c r="E136" s="9"/>
      <c r="F136" s="25"/>
      <c r="G136" s="23"/>
    </row>
    <row r="137" spans="1:7">
      <c r="A137" s="2" t="str">
        <f>MSRP_spreadsheet!A138</f>
        <v>contactor</v>
      </c>
      <c r="B137" s="9"/>
      <c r="C137" s="9"/>
      <c r="D137" s="9"/>
      <c r="E137" s="9"/>
      <c r="F137" s="25"/>
      <c r="G137" s="23"/>
    </row>
    <row r="138" spans="1:7">
      <c r="A138" s="2" t="str">
        <f>MSRP_spreadsheet!A139</f>
        <v>motor controller</v>
      </c>
      <c r="B138" s="9"/>
      <c r="C138" s="9"/>
      <c r="D138" s="9"/>
      <c r="E138" s="9"/>
      <c r="F138" s="25"/>
      <c r="G138" s="23"/>
    </row>
    <row r="139" spans="1:7">
      <c r="A139" s="2" t="str">
        <f>MSRP_spreadsheet!A140</f>
        <v>injector controller</v>
      </c>
      <c r="B139" s="9"/>
      <c r="C139" s="9"/>
      <c r="D139" s="9"/>
      <c r="E139" s="9"/>
      <c r="F139" s="25"/>
      <c r="G139" s="23"/>
    </row>
    <row r="140" spans="1:7">
      <c r="A140" s="2" t="str">
        <f>MSRP_spreadsheet!A141</f>
        <v>boost controller</v>
      </c>
      <c r="B140" s="9"/>
      <c r="C140" s="9"/>
      <c r="D140" s="9"/>
      <c r="E140" s="9"/>
      <c r="F140" s="25"/>
      <c r="G140" s="23"/>
    </row>
    <row r="141" spans="1:7">
      <c r="A141" s="2" t="str">
        <f>MSRP_spreadsheet!A142</f>
        <v>exhaust gas temperature (EGT) sensor</v>
      </c>
      <c r="B141" s="9"/>
      <c r="C141" s="9"/>
      <c r="D141" s="9"/>
      <c r="E141" s="9"/>
      <c r="F141" s="25"/>
      <c r="G141" s="23"/>
    </row>
    <row r="142" spans="1:7">
      <c r="A142" s="2" t="str">
        <f>MSRP_spreadsheet!A143</f>
        <v>general sensor(s)</v>
      </c>
      <c r="B142" s="9"/>
      <c r="C142" s="9"/>
      <c r="D142" s="9"/>
      <c r="E142" s="9"/>
      <c r="F142" s="25"/>
      <c r="G142" s="23"/>
    </row>
    <row r="143" spans="1:7">
      <c r="A143" s="2" t="str">
        <f>MSRP_spreadsheet!A145</f>
        <v>engine calibration hardware</v>
      </c>
      <c r="B143" s="9"/>
      <c r="C143" s="9"/>
      <c r="D143" s="9"/>
      <c r="E143" s="9"/>
      <c r="F143" s="25"/>
      <c r="G143" s="23"/>
    </row>
    <row r="144" spans="1:7">
      <c r="A144" s="2" t="str">
        <f>MSRP_spreadsheet!A146</f>
        <v>engine calibration software</v>
      </c>
      <c r="B144" s="9"/>
      <c r="C144" s="9"/>
      <c r="D144" s="9"/>
      <c r="E144" s="9"/>
      <c r="F144" s="25"/>
      <c r="G144" s="23"/>
    </row>
    <row r="145" spans="1:7">
      <c r="A145" s="2" t="str">
        <f>MSRP_spreadsheet!A147</f>
        <v>fabrication</v>
      </c>
      <c r="B145" s="9"/>
      <c r="C145" s="9"/>
      <c r="D145" s="9"/>
      <c r="E145" s="9"/>
      <c r="F145" s="25"/>
      <c r="G145" s="23"/>
    </row>
    <row r="146" spans="1:7">
      <c r="A146" s="2" t="str">
        <f>MSRP_spreadsheet!A148</f>
        <v>pulley</v>
      </c>
      <c r="B146" s="9"/>
      <c r="C146" s="9"/>
      <c r="D146" s="9"/>
      <c r="E146" s="9"/>
      <c r="F146" s="25"/>
      <c r="G146" s="23"/>
    </row>
    <row r="147" spans="1:7">
      <c r="A147" s="2"/>
      <c r="B147" s="9"/>
      <c r="C147" s="9"/>
      <c r="D147" s="9"/>
      <c r="E147" s="9"/>
      <c r="F147" s="25"/>
      <c r="G147" s="23"/>
    </row>
    <row r="148" spans="1:7">
      <c r="A148" s="2"/>
      <c r="B148" s="9"/>
      <c r="C148" s="9"/>
      <c r="D148" s="9"/>
      <c r="E148" s="9"/>
      <c r="F148" s="25"/>
      <c r="G148" s="23"/>
    </row>
    <row r="149" spans="1:7">
      <c r="A149" s="2"/>
      <c r="B149" s="9"/>
      <c r="C149" s="9"/>
      <c r="D149" s="9"/>
      <c r="E149" s="9"/>
      <c r="F149" s="25"/>
      <c r="G149" s="23"/>
    </row>
  </sheetData>
  <mergeCells count="3">
    <mergeCell ref="B1:G1"/>
    <mergeCell ref="C56:C57"/>
    <mergeCell ref="G56:G57"/>
  </mergeCells>
  <phoneticPr fontId="4" type="noConversion"/>
  <pageMargins left="0.25" right="0.25" top="1" bottom="0.5" header="0.5" footer="0"/>
  <pageSetup orientation="landscape" r:id="rId1"/>
  <headerFooter alignWithMargins="0">
    <oddHeader>&amp;C&amp;"Arial,Bold"&amp;12[Insert School Name]
SAE 2008 Clean Snowmobile Challenge MSRP - Supporting Calculations</oddHeader>
    <oddFooter>&amp;CPage &amp;P of &amp;N&amp;R&amp;D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X331"/>
  <sheetViews>
    <sheetView tabSelected="1" topLeftCell="A223" zoomScale="80" zoomScaleNormal="80" workbookViewId="0">
      <selection activeCell="A225" sqref="A225:XFD237"/>
    </sheetView>
  </sheetViews>
  <sheetFormatPr defaultRowHeight="32.700000000000003"/>
  <cols>
    <col min="1" max="15" width="8.88671875" style="20"/>
    <col min="16" max="16" width="9.6640625" style="20" bestFit="1" customWidth="1"/>
    <col min="17" max="16384" width="8.88671875" style="20"/>
  </cols>
  <sheetData>
    <row r="1" spans="1:1" s="19" customFormat="1" ht="11.4" customHeight="1"/>
    <row r="2" spans="1:1" s="40" customFormat="1">
      <c r="A2" s="41" t="s">
        <v>29</v>
      </c>
    </row>
    <row r="3" spans="1:1" s="19" customFormat="1" ht="11.4" customHeight="1"/>
    <row r="16" spans="1:1" s="19" customFormat="1" ht="11.4" customHeight="1"/>
    <row r="17" spans="1:1" s="40" customFormat="1">
      <c r="A17" s="41" t="s">
        <v>199</v>
      </c>
    </row>
    <row r="18" spans="1:1" s="19" customFormat="1" ht="11.4" customHeight="1"/>
    <row r="31" spans="1:1" s="19" customFormat="1" ht="11.4" customHeight="1"/>
    <row r="32" spans="1:1" s="40" customFormat="1">
      <c r="A32" s="41" t="s">
        <v>130</v>
      </c>
    </row>
    <row r="33" spans="1:17" s="19" customFormat="1" ht="11.4" customHeight="1"/>
    <row r="34" spans="1:17">
      <c r="K34" s="81" t="s">
        <v>129</v>
      </c>
      <c r="L34" s="81"/>
      <c r="M34" s="81"/>
    </row>
    <row r="40" spans="1:17" s="19" customFormat="1" ht="11.4" customHeight="1"/>
    <row r="41" spans="1:17" s="40" customFormat="1">
      <c r="A41" s="41" t="s">
        <v>132</v>
      </c>
    </row>
    <row r="42" spans="1:17" s="19" customFormat="1" ht="11.4" customHeight="1"/>
    <row r="43" spans="1:17">
      <c r="O43" s="81" t="s">
        <v>129</v>
      </c>
      <c r="P43" s="81"/>
      <c r="Q43" s="81"/>
    </row>
    <row r="51" spans="1:1" s="19" customFormat="1" ht="11.4" customHeight="1"/>
    <row r="52" spans="1:1" s="40" customFormat="1">
      <c r="A52" s="41" t="s">
        <v>135</v>
      </c>
    </row>
    <row r="53" spans="1:1" s="19" customFormat="1" ht="11.4" customHeight="1"/>
    <row r="54" spans="1:1" s="26" customFormat="1"/>
    <row r="55" spans="1:1" s="26" customFormat="1"/>
    <row r="56" spans="1:1" s="26" customFormat="1"/>
    <row r="57" spans="1:1" s="26" customFormat="1"/>
    <row r="58" spans="1:1" s="26" customFormat="1"/>
    <row r="59" spans="1:1" s="26" customFormat="1"/>
    <row r="60" spans="1:1" s="26" customFormat="1"/>
    <row r="61" spans="1:1" s="26" customFormat="1"/>
    <row r="62" spans="1:1" s="26" customFormat="1"/>
    <row r="63" spans="1:1" s="19" customFormat="1" ht="11.4" customHeight="1"/>
    <row r="64" spans="1:1" s="40" customFormat="1">
      <c r="A64" s="41" t="s">
        <v>222</v>
      </c>
    </row>
    <row r="65" s="19" customFormat="1" ht="11.4" customHeight="1"/>
    <row r="86" spans="1:1" ht="37.200000000000003" customHeight="1"/>
    <row r="87" spans="1:1" s="19" customFormat="1" ht="11.4" customHeight="1"/>
    <row r="88" spans="1:1" s="40" customFormat="1">
      <c r="A88" s="41" t="s">
        <v>223</v>
      </c>
    </row>
    <row r="89" spans="1:1" s="19" customFormat="1" ht="11.4" customHeight="1"/>
    <row r="106" spans="1:12" s="19" customFormat="1" ht="11.4" customHeight="1"/>
    <row r="107" spans="1:12" s="40" customFormat="1">
      <c r="A107" s="41" t="s">
        <v>139</v>
      </c>
    </row>
    <row r="108" spans="1:12" s="19" customFormat="1" ht="11.4" customHeight="1"/>
    <row r="109" spans="1:12">
      <c r="D109" s="27" t="s">
        <v>140</v>
      </c>
      <c r="L109" s="27" t="s">
        <v>141</v>
      </c>
    </row>
    <row r="120" spans="1:14" s="19" customFormat="1" ht="11.4" customHeight="1"/>
    <row r="121" spans="1:14" s="40" customFormat="1">
      <c r="A121" s="41" t="s">
        <v>144</v>
      </c>
    </row>
    <row r="122" spans="1:14" s="19" customFormat="1" ht="11.4" customHeight="1"/>
    <row r="128" spans="1:14">
      <c r="N128" s="27" t="s">
        <v>186</v>
      </c>
    </row>
    <row r="137" spans="1:1" s="19" customFormat="1" ht="11.4" customHeight="1"/>
    <row r="138" spans="1:1" s="40" customFormat="1">
      <c r="A138" s="41" t="s">
        <v>146</v>
      </c>
    </row>
    <row r="139" spans="1:1" s="19" customFormat="1" ht="11.4" customHeight="1"/>
    <row r="146" spans="1:15" s="19" customFormat="1" ht="11.4" customHeight="1"/>
    <row r="147" spans="1:15" s="40" customFormat="1">
      <c r="A147" s="41" t="s">
        <v>150</v>
      </c>
    </row>
    <row r="148" spans="1:15" s="19" customFormat="1" ht="11.4" customHeight="1"/>
    <row r="149" spans="1:15">
      <c r="C149" s="27" t="s">
        <v>151</v>
      </c>
      <c r="O149" s="27" t="s">
        <v>152</v>
      </c>
    </row>
    <row r="152" spans="1:15" ht="34.200000000000003" customHeight="1"/>
    <row r="153" spans="1:15" s="19" customFormat="1" ht="11.4" customHeight="1"/>
    <row r="154" spans="1:15" s="40" customFormat="1">
      <c r="A154" s="41" t="s">
        <v>160</v>
      </c>
    </row>
    <row r="155" spans="1:15" s="19" customFormat="1" ht="11.4" customHeight="1"/>
    <row r="164" spans="1:16" s="19" customFormat="1" ht="11.4" customHeight="1"/>
    <row r="165" spans="1:16" s="40" customFormat="1">
      <c r="A165" s="41" t="s">
        <v>155</v>
      </c>
    </row>
    <row r="166" spans="1:16" s="19" customFormat="1" ht="11.4" customHeight="1"/>
    <row r="167" spans="1:16">
      <c r="P167" s="27" t="s">
        <v>156</v>
      </c>
    </row>
    <row r="175" spans="1:16" s="19" customFormat="1" ht="11.4" customHeight="1"/>
    <row r="176" spans="1:16" s="40" customFormat="1">
      <c r="A176" s="41" t="s">
        <v>161</v>
      </c>
    </row>
    <row r="177" spans="1:17" s="19" customFormat="1" ht="11.4" customHeight="1"/>
    <row r="178" spans="1:17">
      <c r="B178" s="42" t="s">
        <v>167</v>
      </c>
      <c r="C178" s="39"/>
      <c r="D178" s="39"/>
      <c r="E178" s="39"/>
      <c r="F178" s="39"/>
      <c r="G178" s="39"/>
      <c r="K178" s="34" t="s">
        <v>168</v>
      </c>
      <c r="Q178" s="34" t="s">
        <v>169</v>
      </c>
    </row>
    <row r="179" spans="1:17">
      <c r="L179" s="34"/>
      <c r="Q179" s="34" t="s">
        <v>171</v>
      </c>
    </row>
    <row r="180" spans="1:17">
      <c r="Q180" s="37" t="s">
        <v>166</v>
      </c>
    </row>
    <row r="183" spans="1:17">
      <c r="K183" s="34" t="s">
        <v>170</v>
      </c>
    </row>
    <row r="185" spans="1:17">
      <c r="C185" s="38" t="s">
        <v>166</v>
      </c>
    </row>
    <row r="186" spans="1:17" ht="20.399999999999999" customHeight="1">
      <c r="B186" s="27" t="s">
        <v>162</v>
      </c>
    </row>
    <row r="187" spans="1:17" ht="20.399999999999999" customHeight="1">
      <c r="B187" s="27" t="s">
        <v>163</v>
      </c>
    </row>
    <row r="188" spans="1:17" ht="20.399999999999999" customHeight="1">
      <c r="B188" s="27" t="s">
        <v>164</v>
      </c>
    </row>
    <row r="189" spans="1:17" ht="20.399999999999999" customHeight="1">
      <c r="B189" s="27" t="s">
        <v>165</v>
      </c>
    </row>
    <row r="190" spans="1:17" s="19" customFormat="1" ht="11.4" customHeight="1"/>
    <row r="191" spans="1:17" s="40" customFormat="1">
      <c r="A191" s="41" t="s">
        <v>173</v>
      </c>
    </row>
    <row r="192" spans="1:17" s="19" customFormat="1" ht="11.4" customHeight="1"/>
    <row r="200" spans="1:22" s="19" customFormat="1" ht="11.4" customHeight="1"/>
    <row r="201" spans="1:22" s="40" customFormat="1">
      <c r="A201" s="41" t="s">
        <v>176</v>
      </c>
    </row>
    <row r="202" spans="1:22" s="19" customFormat="1" ht="11.4" customHeight="1"/>
    <row r="203" spans="1:22">
      <c r="A203" s="34" t="s">
        <v>177</v>
      </c>
      <c r="V203" s="34" t="s">
        <v>213</v>
      </c>
    </row>
    <row r="213" spans="4:4">
      <c r="D213" s="34"/>
    </row>
    <row r="225" spans="1:1" s="19" customFormat="1" ht="11.4" customHeight="1"/>
    <row r="226" spans="1:1" s="40" customFormat="1">
      <c r="A226" s="41" t="s">
        <v>214</v>
      </c>
    </row>
    <row r="227" spans="1:1" s="19" customFormat="1" ht="11.4" customHeight="1"/>
    <row r="228" spans="1:1" ht="24" customHeight="1">
      <c r="A228" s="37"/>
    </row>
    <row r="235" spans="1:1" s="19" customFormat="1" ht="11.4" customHeight="1"/>
    <row r="236" spans="1:1" s="40" customFormat="1">
      <c r="A236" s="41" t="s">
        <v>185</v>
      </c>
    </row>
    <row r="237" spans="1:1" s="19" customFormat="1" ht="11.4" customHeight="1"/>
    <row r="247" spans="1:1" s="19" customFormat="1" ht="11.4" customHeight="1"/>
    <row r="248" spans="1:1" s="40" customFormat="1">
      <c r="A248" s="41" t="s">
        <v>193</v>
      </c>
    </row>
    <row r="249" spans="1:1" s="19" customFormat="1" ht="11.4" customHeight="1"/>
    <row r="250" spans="1:1">
      <c r="A250" s="46" t="s">
        <v>194</v>
      </c>
    </row>
    <row r="259" spans="1:24" s="19" customFormat="1" ht="11.4" customHeight="1"/>
    <row r="260" spans="1:24" s="40" customFormat="1">
      <c r="A260" s="40" t="s">
        <v>180</v>
      </c>
    </row>
    <row r="261" spans="1:24" s="19" customFormat="1" ht="10.199999999999999" customHeight="1"/>
    <row r="262" spans="1:24" s="35" customFormat="1" ht="18" customHeight="1">
      <c r="A262" s="35" t="s">
        <v>159</v>
      </c>
      <c r="M262" s="35" t="s">
        <v>179</v>
      </c>
    </row>
    <row r="263" spans="1:24" s="35" customFormat="1" ht="28.8" customHeight="1">
      <c r="M263" s="44" t="s">
        <v>181</v>
      </c>
    </row>
    <row r="264" spans="1:24" s="35" customFormat="1" ht="28.8" customHeight="1">
      <c r="B264" s="36" t="s">
        <v>121</v>
      </c>
    </row>
    <row r="265" spans="1:24" s="35" customFormat="1" ht="28.8" customHeight="1">
      <c r="X265" s="43"/>
    </row>
    <row r="266" spans="1:24" s="35" customFormat="1" ht="28.8" customHeight="1"/>
    <row r="267" spans="1:24" s="35" customFormat="1" ht="28.8" customHeight="1"/>
    <row r="268" spans="1:24" s="35" customFormat="1" ht="28.8" customHeight="1"/>
    <row r="269" spans="1:24" s="35" customFormat="1" ht="28.8" customHeight="1"/>
    <row r="270" spans="1:24" s="35" customFormat="1" ht="28.8" customHeight="1">
      <c r="A270" s="45" t="s">
        <v>175</v>
      </c>
      <c r="B270" s="45"/>
    </row>
    <row r="271" spans="1:24" s="35" customFormat="1" ht="28.8" customHeight="1"/>
    <row r="272" spans="1:24" s="35" customFormat="1" ht="28.8" customHeight="1">
      <c r="M272" s="35" t="s">
        <v>178</v>
      </c>
    </row>
    <row r="273" spans="1:22" s="35" customFormat="1" ht="28.8" customHeight="1">
      <c r="M273" s="44" t="s">
        <v>182</v>
      </c>
    </row>
    <row r="274" spans="1:22" s="35" customFormat="1" ht="28.8" customHeight="1"/>
    <row r="275" spans="1:22" s="35" customFormat="1" ht="28.8" customHeight="1">
      <c r="V275" s="45" t="s">
        <v>188</v>
      </c>
    </row>
    <row r="276" spans="1:22" s="35" customFormat="1" ht="28.8" customHeight="1">
      <c r="V276" s="45" t="s">
        <v>189</v>
      </c>
    </row>
    <row r="277" spans="1:22" s="35" customFormat="1" ht="28.8" customHeight="1">
      <c r="A277" s="35" t="s">
        <v>190</v>
      </c>
    </row>
    <row r="278" spans="1:22" s="35" customFormat="1" ht="28.8" customHeight="1">
      <c r="I278" s="35" t="s">
        <v>196</v>
      </c>
    </row>
    <row r="279" spans="1:22" s="35" customFormat="1" ht="28.8" customHeight="1">
      <c r="B279"/>
    </row>
    <row r="280" spans="1:22" s="35" customFormat="1" ht="28.8" customHeight="1"/>
    <row r="281" spans="1:22" s="35" customFormat="1" ht="28.8" customHeight="1"/>
    <row r="282" spans="1:22" s="35" customFormat="1" ht="28.8" customHeight="1"/>
    <row r="283" spans="1:22" s="35" customFormat="1" ht="28.8" customHeight="1"/>
    <row r="284" spans="1:22" s="35" customFormat="1" ht="28.8" customHeight="1"/>
    <row r="285" spans="1:22" s="35" customFormat="1" ht="28.8" customHeight="1"/>
    <row r="286" spans="1:22" s="35" customFormat="1" ht="28.8" customHeight="1"/>
    <row r="287" spans="1:22" s="35" customFormat="1" ht="28.8" customHeight="1"/>
    <row r="288" spans="1:22" s="35" customFormat="1" ht="28.8" customHeight="1"/>
    <row r="289" s="35" customFormat="1" ht="28.8" customHeight="1"/>
    <row r="290" s="35" customFormat="1" ht="28.8" customHeight="1"/>
    <row r="291" s="35" customFormat="1" ht="28.8" customHeight="1"/>
    <row r="292" s="35" customFormat="1" ht="28.8" customHeight="1"/>
    <row r="293" s="35" customFormat="1" ht="28.8" customHeight="1"/>
    <row r="294" s="35" customFormat="1" ht="28.8" customHeight="1"/>
    <row r="295" s="35" customFormat="1" ht="28.8" customHeight="1"/>
    <row r="296" s="35" customFormat="1" ht="28.8" customHeight="1"/>
    <row r="297" s="35" customFormat="1" ht="28.8" customHeight="1"/>
    <row r="298" s="35" customFormat="1" ht="28.8" customHeight="1"/>
    <row r="299" s="35" customFormat="1" ht="28.8" customHeight="1"/>
    <row r="300" s="35" customFormat="1" ht="28.8" customHeight="1"/>
    <row r="301" s="35" customFormat="1" ht="28.8" customHeight="1"/>
    <row r="302" s="35" customFormat="1" ht="28.8" customHeight="1"/>
    <row r="303" s="35" customFormat="1" ht="28.8" customHeight="1"/>
    <row r="304" s="35" customFormat="1" ht="28.8" customHeight="1"/>
    <row r="305" s="35" customFormat="1" ht="28.8" customHeight="1"/>
    <row r="306" s="35" customFormat="1" ht="28.8" customHeight="1"/>
    <row r="307" s="35" customFormat="1" ht="28.8" customHeight="1"/>
    <row r="308" s="35" customFormat="1" ht="28.8" customHeight="1"/>
    <row r="309" s="35" customFormat="1" ht="28.8" customHeight="1"/>
    <row r="310" s="35" customFormat="1" ht="28.8" customHeight="1"/>
    <row r="311" s="35" customFormat="1" ht="28.8" customHeight="1"/>
    <row r="312" s="35" customFormat="1" ht="28.8" customHeight="1"/>
    <row r="313" s="35" customFormat="1" ht="28.8" customHeight="1"/>
    <row r="314" s="35" customFormat="1" ht="28.8" customHeight="1"/>
    <row r="315" s="35" customFormat="1" ht="28.8" customHeight="1"/>
    <row r="316" s="35" customFormat="1" ht="28.8" customHeight="1"/>
    <row r="317" s="35" customFormat="1" ht="28.8" customHeight="1"/>
    <row r="318" s="35" customFormat="1" ht="28.8" customHeight="1"/>
    <row r="319" s="35" customFormat="1" ht="28.8" customHeight="1"/>
    <row r="320" s="35" customFormat="1" ht="28.8" customHeight="1"/>
    <row r="321" s="35" customFormat="1" ht="28.8" customHeight="1"/>
    <row r="322" s="35" customFormat="1" ht="28.8" customHeight="1"/>
    <row r="323" s="35" customFormat="1" ht="28.8" customHeight="1"/>
    <row r="324" s="35" customFormat="1" ht="28.8" customHeight="1"/>
    <row r="325" s="35" customFormat="1" ht="28.8" customHeight="1"/>
    <row r="326" s="35" customFormat="1" ht="28.8" customHeight="1"/>
    <row r="327" s="35" customFormat="1" ht="28.8" customHeight="1"/>
    <row r="328" s="35" customFormat="1" ht="28.8" customHeight="1"/>
    <row r="329" s="35" customFormat="1" ht="28.8" customHeight="1"/>
    <row r="330" s="35" customFormat="1" ht="28.8" customHeight="1"/>
    <row r="331" s="35" customFormat="1" ht="28.8" customHeight="1"/>
  </sheetData>
  <mergeCells count="2">
    <mergeCell ref="O43:Q43"/>
    <mergeCell ref="K34:M34"/>
  </mergeCells>
  <phoneticPr fontId="0" type="noConversion"/>
  <pageMargins left="0.75" right="0.75" top="1" bottom="1" header="0.5" footer="0.5"/>
  <pageSetup orientation="portrait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MSRP_spreadsheet</vt:lpstr>
      <vt:lpstr>Supporting_Calculations</vt:lpstr>
      <vt:lpstr>Reciepts - Documentation</vt:lpstr>
      <vt:lpstr>MSRP_spreadsheet!Print_Titles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Shaun</dc:creator>
  <cp:lastModifiedBy>Ryan Phillips</cp:lastModifiedBy>
  <cp:lastPrinted>2008-01-25T00:54:40Z</cp:lastPrinted>
  <dcterms:created xsi:type="dcterms:W3CDTF">2007-09-19T17:02:49Z</dcterms:created>
  <dcterms:modified xsi:type="dcterms:W3CDTF">2019-02-18T19:24:52Z</dcterms:modified>
</cp:coreProperties>
</file>