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" yWindow="108" windowWidth="16608" windowHeight="4152" tabRatio="920"/>
  </bookViews>
  <sheets>
    <sheet name="Totals and Awards" sheetId="13" r:id="rId1"/>
    <sheet name="Paper" sheetId="1" r:id="rId2"/>
    <sheet name="Static" sheetId="2" r:id="rId3"/>
    <sheet name="MSRP" sheetId="3" r:id="rId4"/>
    <sheet name="Subjective Handling" sheetId="14" r:id="rId5"/>
    <sheet name="Range" sheetId="4" r:id="rId6"/>
    <sheet name="Oral" sheetId="5" r:id="rId7"/>
    <sheet name="Noise" sheetId="6" r:id="rId8"/>
    <sheet name="Draw Bar Pull" sheetId="9" r:id="rId9"/>
    <sheet name="Cold Start" sheetId="10" r:id="rId10"/>
    <sheet name="Vehicle Weights" sheetId="15" r:id="rId11"/>
    <sheet name="Objective Handling" sheetId="7" r:id="rId12"/>
    <sheet name="Acceleration+Load" sheetId="16" r:id="rId13"/>
    <sheet name="Penalties and Bonuses" sheetId="12" r:id="rId14"/>
  </sheets>
  <definedNames>
    <definedName name="_xlnm.Print_Area" localSheetId="4">'Subjective Handling'!$A$1:$K$10</definedName>
    <definedName name="_xlnm.Print_Area" localSheetId="0">'Totals and Awards'!$A$1:$N$34</definedName>
  </definedNames>
  <calcPr calcId="125725"/>
</workbook>
</file>

<file path=xl/calcChain.xml><?xml version="1.0" encoding="utf-8"?>
<calcChain xmlns="http://schemas.openxmlformats.org/spreadsheetml/2006/main">
  <c r="C20" i="13"/>
  <c r="C21"/>
  <c r="C22"/>
  <c r="C23"/>
  <c r="I5"/>
  <c r="I6"/>
  <c r="I7"/>
  <c r="I8"/>
  <c r="I4"/>
  <c r="C6" i="10"/>
  <c r="C5"/>
  <c r="J4" i="13"/>
  <c r="C8" i="7" l="1"/>
  <c r="F8" i="16" l="1"/>
  <c r="D8" l="1"/>
  <c r="D6"/>
  <c r="J8" i="12" l="1"/>
  <c r="G10" i="6" l="1"/>
  <c r="C8" i="10" l="1"/>
  <c r="L8" i="13" s="1"/>
  <c r="K8" l="1"/>
  <c r="E7" i="9"/>
  <c r="E9"/>
  <c r="J5" i="14" l="1"/>
  <c r="J6"/>
  <c r="J7"/>
  <c r="J8"/>
  <c r="J4"/>
  <c r="AM8" i="5" l="1"/>
  <c r="AN8" s="1"/>
  <c r="K5" i="13" l="1"/>
  <c r="K6"/>
  <c r="K7"/>
  <c r="K4"/>
  <c r="E11" i="6" l="1"/>
  <c r="E12"/>
  <c r="F2" i="4" l="1"/>
  <c r="F1"/>
  <c r="F7" i="7" l="1"/>
  <c r="F8"/>
  <c r="F9"/>
  <c r="D7"/>
  <c r="D8"/>
  <c r="D9"/>
  <c r="D6"/>
  <c r="D10"/>
  <c r="L8" i="14"/>
  <c r="L5" i="13" l="1"/>
  <c r="L6"/>
  <c r="C7" i="10"/>
  <c r="L7" i="13" s="1"/>
  <c r="L4"/>
  <c r="AM5" i="5" l="1"/>
  <c r="AN5" s="1"/>
  <c r="E7" i="15" l="1"/>
  <c r="H7" s="1"/>
  <c r="E5"/>
  <c r="H6" l="1"/>
  <c r="H8"/>
  <c r="H9"/>
  <c r="H5"/>
  <c r="G5" i="13"/>
  <c r="C5" i="2"/>
  <c r="C6"/>
  <c r="C7"/>
  <c r="C8"/>
  <c r="B17" i="3" l="1"/>
  <c r="B18"/>
  <c r="AM6" i="5" l="1"/>
  <c r="AN6" s="1"/>
  <c r="G6" i="13" l="1"/>
  <c r="C4" i="2"/>
  <c r="G31" i="1"/>
  <c r="AM4" i="5" l="1"/>
  <c r="AN4" s="1"/>
  <c r="AM7"/>
  <c r="B19" i="4"/>
  <c r="B18"/>
  <c r="G27" i="1"/>
  <c r="G28" s="1"/>
  <c r="C8" i="13"/>
  <c r="M8"/>
  <c r="L4" i="14"/>
  <c r="G7" i="6" l="1"/>
  <c r="H5" i="13" s="1"/>
  <c r="G8" i="6"/>
  <c r="H6" i="13" s="1"/>
  <c r="G9" i="6"/>
  <c r="H7" i="13" s="1"/>
  <c r="H8"/>
  <c r="C6" i="6"/>
  <c r="G6" s="1"/>
  <c r="G8" i="13"/>
  <c r="G4"/>
  <c r="B17" i="9"/>
  <c r="B18" i="16"/>
  <c r="B17"/>
  <c r="B18" i="7"/>
  <c r="B17"/>
  <c r="B8" i="13"/>
  <c r="C31" i="1" l="1"/>
  <c r="E31"/>
  <c r="F31"/>
  <c r="D31"/>
  <c r="C25" i="6" l="1"/>
  <c r="B26"/>
  <c r="B27" s="1"/>
  <c r="AN7" i="5"/>
  <c r="AO7" l="1"/>
  <c r="AO8"/>
  <c r="AO5"/>
  <c r="AO6"/>
  <c r="G7" i="13"/>
  <c r="AO4" i="5"/>
  <c r="B17" i="15"/>
  <c r="B16"/>
  <c r="C26" i="6"/>
  <c r="C27"/>
  <c r="B28"/>
  <c r="B16" i="4"/>
  <c r="B15" i="3"/>
  <c r="B29" i="6" l="1"/>
  <c r="C28"/>
  <c r="B18" i="9"/>
  <c r="B16" i="3"/>
  <c r="E6" s="1"/>
  <c r="B14" i="15"/>
  <c r="B17" i="4"/>
  <c r="F27" i="1"/>
  <c r="F28" s="1"/>
  <c r="E27"/>
  <c r="E28" s="1"/>
  <c r="C27"/>
  <c r="C28" s="1"/>
  <c r="D27"/>
  <c r="D28" s="1"/>
  <c r="E8" i="3" l="1"/>
  <c r="K8" s="1"/>
  <c r="D6" i="13" s="1"/>
  <c r="E10" i="3"/>
  <c r="E9"/>
  <c r="K9" s="1"/>
  <c r="E7"/>
  <c r="K7" s="1"/>
  <c r="K10"/>
  <c r="G29" i="1"/>
  <c r="E29"/>
  <c r="C29"/>
  <c r="D29"/>
  <c r="F29"/>
  <c r="C29" i="6"/>
  <c r="B30"/>
  <c r="K6" i="3"/>
  <c r="B15" i="15"/>
  <c r="C5" i="13"/>
  <c r="C7"/>
  <c r="C6"/>
  <c r="C4"/>
  <c r="J7" i="12"/>
  <c r="M7" i="13" s="1"/>
  <c r="J6" i="12"/>
  <c r="M6" i="13" s="1"/>
  <c r="J4" i="12"/>
  <c r="M4" i="13" s="1"/>
  <c r="J5" i="12"/>
  <c r="M5" i="13" s="1"/>
  <c r="L9" i="3" l="1"/>
  <c r="N8" i="13"/>
  <c r="D4"/>
  <c r="L6" i="3"/>
  <c r="D5" i="13"/>
  <c r="L7" i="3"/>
  <c r="L10"/>
  <c r="L8"/>
  <c r="F4" i="13"/>
  <c r="F8"/>
  <c r="D8"/>
  <c r="C30" i="6"/>
  <c r="B31"/>
  <c r="N4" i="13"/>
  <c r="D7"/>
  <c r="E3" i="16"/>
  <c r="E2"/>
  <c r="B5" i="13"/>
  <c r="B6"/>
  <c r="B7"/>
  <c r="B4"/>
  <c r="C19" s="1"/>
  <c r="F7"/>
  <c r="F6"/>
  <c r="F5"/>
  <c r="O6" l="1"/>
  <c r="O8"/>
  <c r="C31" i="6"/>
  <c r="B32"/>
  <c r="B15" i="16"/>
  <c r="N5" i="13"/>
  <c r="O5" s="1"/>
  <c r="B15" i="7"/>
  <c r="N6" i="13"/>
  <c r="N7"/>
  <c r="O7" s="1"/>
  <c r="C32" i="6" l="1"/>
  <c r="B33"/>
  <c r="B16" i="16"/>
  <c r="B16" i="7"/>
  <c r="E6" i="16" l="1"/>
  <c r="C33" i="6"/>
  <c r="B34"/>
  <c r="C25" i="13" l="1"/>
  <c r="F10" i="7"/>
  <c r="G21" i="13"/>
  <c r="F6" i="16"/>
  <c r="F6" i="7"/>
  <c r="C34" i="6"/>
  <c r="B35"/>
  <c r="G22" i="13"/>
  <c r="G23" l="1"/>
  <c r="G20"/>
  <c r="C35" i="6"/>
  <c r="B36"/>
  <c r="C36" l="1"/>
  <c r="B37"/>
  <c r="C37" l="1"/>
  <c r="B38"/>
  <c r="C38" l="1"/>
  <c r="B39"/>
  <c r="C39" l="1"/>
  <c r="B40"/>
  <c r="C40" l="1"/>
  <c r="B41"/>
  <c r="C41" s="1"/>
  <c r="H4" i="13" l="1"/>
  <c r="E13" i="6"/>
  <c r="E14" s="1"/>
  <c r="G19" i="13" l="1"/>
  <c r="H19" s="1"/>
  <c r="O4"/>
  <c r="H22"/>
  <c r="H23"/>
  <c r="H21"/>
  <c r="H20"/>
</calcChain>
</file>

<file path=xl/sharedStrings.xml><?xml version="1.0" encoding="utf-8"?>
<sst xmlns="http://schemas.openxmlformats.org/spreadsheetml/2006/main" count="345" uniqueCount="147">
  <si>
    <t>Oral</t>
  </si>
  <si>
    <t>Static</t>
  </si>
  <si>
    <t>Paper</t>
  </si>
  <si>
    <t>Late Paper</t>
  </si>
  <si>
    <t>Safety Violation</t>
  </si>
  <si>
    <t>POINTS</t>
  </si>
  <si>
    <t>miles</t>
  </si>
  <si>
    <t>SCORE</t>
  </si>
  <si>
    <t>Tmin=</t>
  </si>
  <si>
    <t>sec</t>
  </si>
  <si>
    <t>Result (PASS/FAIL)</t>
  </si>
  <si>
    <t>Points</t>
  </si>
  <si>
    <t>Design</t>
  </si>
  <si>
    <t>TOTAL</t>
  </si>
  <si>
    <t>RANK</t>
  </si>
  <si>
    <t>FINAL</t>
  </si>
  <si>
    <t>Ordinal</t>
  </si>
  <si>
    <t>Run1 Time (s)</t>
  </si>
  <si>
    <t>Run2 Time (s)</t>
  </si>
  <si>
    <t>Noise</t>
  </si>
  <si>
    <t>Best Time (s)</t>
  </si>
  <si>
    <t>Late Oral</t>
  </si>
  <si>
    <t>Cold</t>
  </si>
  <si>
    <t>Start</t>
  </si>
  <si>
    <t xml:space="preserve"> </t>
  </si>
  <si>
    <t>Display</t>
  </si>
  <si>
    <t>Subjective</t>
  </si>
  <si>
    <t>Comments</t>
  </si>
  <si>
    <t>Score</t>
  </si>
  <si>
    <t>Front Left</t>
  </si>
  <si>
    <t>Front Right</t>
  </si>
  <si>
    <t>Rear</t>
  </si>
  <si>
    <t>pounds</t>
  </si>
  <si>
    <t>Weights</t>
  </si>
  <si>
    <t>Total</t>
  </si>
  <si>
    <t>Late MSRP</t>
  </si>
  <si>
    <t>Bonus for No Maintenance</t>
  </si>
  <si>
    <t>Maintenance
or
Design</t>
  </si>
  <si>
    <t>Bonuses</t>
  </si>
  <si>
    <t>Penalties/</t>
  </si>
  <si>
    <t>MSRP</t>
  </si>
  <si>
    <t>Class</t>
  </si>
  <si>
    <t>Average</t>
  </si>
  <si>
    <t>Subjective Points</t>
  </si>
  <si>
    <t>Total Noise</t>
  </si>
  <si>
    <t>ZE</t>
  </si>
  <si>
    <t>Miles 
Traveled</t>
  </si>
  <si>
    <t xml:space="preserve">Max = </t>
  </si>
  <si>
    <t>Min =</t>
  </si>
  <si>
    <t>Range</t>
  </si>
  <si>
    <t>Max
Pull</t>
  </si>
  <si>
    <t>Draw Bar</t>
  </si>
  <si>
    <t>Pull</t>
  </si>
  <si>
    <t>J1161 Level</t>
  </si>
  <si>
    <t>Total J1161 Score</t>
  </si>
  <si>
    <t>Max=</t>
  </si>
  <si>
    <t>Min=</t>
  </si>
  <si>
    <t>Tmax=</t>
  </si>
  <si>
    <t>IC</t>
  </si>
  <si>
    <t>Inspection
 Penalty</t>
  </si>
  <si>
    <t>Best ZE</t>
  </si>
  <si>
    <t>Acceleration +</t>
  </si>
  <si>
    <t>Load</t>
  </si>
  <si>
    <t>Team</t>
  </si>
  <si>
    <t>Linear Ranking on $$$</t>
  </si>
  <si>
    <t>Justifying starting point for sled</t>
  </si>
  <si>
    <t>Justifying reason for component adds</t>
  </si>
  <si>
    <t>Quality of research in determining price</t>
  </si>
  <si>
    <t>"y=mx+B'</t>
  </si>
  <si>
    <t>Y=score</t>
  </si>
  <si>
    <t>X=cost</t>
  </si>
  <si>
    <t>M=slope</t>
  </si>
  <si>
    <t>B=Y intercept at X=0</t>
  </si>
  <si>
    <t>Max score points=</t>
  </si>
  <si>
    <t>20 Points are given on a linear scale from low to high.</t>
  </si>
  <si>
    <t>Total
Score</t>
  </si>
  <si>
    <t>Minimum score is 2.5 if they turn in an MSRP.</t>
  </si>
  <si>
    <t>Minimum score is 2.5 if they compete.</t>
  </si>
  <si>
    <t>Minimum score is 5 points if the sled travels 500 feet (~.1 miles).</t>
  </si>
  <si>
    <t>Sample result: -3dB in sound pressure = ~half the max score</t>
  </si>
  <si>
    <t>or whatever the minumum is</t>
  </si>
  <si>
    <t>Minimum team J1161 Sound Pressure Level</t>
  </si>
  <si>
    <t>Minimum  rank</t>
  </si>
  <si>
    <t>Maximum rank</t>
  </si>
  <si>
    <t>Slope</t>
  </si>
  <si>
    <t>Intercept</t>
  </si>
  <si>
    <t>The minimum points for competing in the objective noise test is 7.5 points.</t>
  </si>
  <si>
    <t>Lowest SPL gets 75 points</t>
  </si>
  <si>
    <t>Y=mx+b</t>
  </si>
  <si>
    <t>X=draw bar pull</t>
  </si>
  <si>
    <t>B=Yintercept at X=0</t>
  </si>
  <si>
    <t>Max score</t>
  </si>
  <si>
    <t>X=seconds</t>
  </si>
  <si>
    <t>seconds</t>
  </si>
  <si>
    <t>lbf</t>
  </si>
  <si>
    <t>These are subjective scores from the MSRP judges</t>
  </si>
  <si>
    <t>Written Paper
Judges</t>
  </si>
  <si>
    <t>Highest:</t>
  </si>
  <si>
    <t>Judge</t>
  </si>
  <si>
    <t>Late ESF</t>
  </si>
  <si>
    <t>Max Speed</t>
  </si>
  <si>
    <t>Rank</t>
  </si>
  <si>
    <t>Count</t>
  </si>
  <si>
    <t>Minimum points:</t>
  </si>
  <si>
    <t>Minimum performance:</t>
  </si>
  <si>
    <t>Maximum Points:</t>
  </si>
  <si>
    <t>First Place Winner Overall John Deere $1000</t>
  </si>
  <si>
    <t>Not part of ZE scoring</t>
  </si>
  <si>
    <t>DNF</t>
  </si>
  <si>
    <t>E52 Michigan Tech Univ</t>
  </si>
  <si>
    <t>E53 South Dakota School of Mines &amp; Tech</t>
  </si>
  <si>
    <t>E54 Clarkson University</t>
  </si>
  <si>
    <t>E56 Indiana Univ Purdue Univ Indianapolis</t>
  </si>
  <si>
    <t>E62 Univ of Waterloo</t>
  </si>
  <si>
    <t>SAE CSC 2017 Final Score Zero Emissions Class</t>
  </si>
  <si>
    <t>SAE CSC2017  Design Paper Event Coordinator - Jay Meldrum</t>
  </si>
  <si>
    <t>SAE CSC 2017 Static Display Results Event Coordinator - Jay Meldrum</t>
  </si>
  <si>
    <t>SAE CSC 2017 Manufacturers Suggested Retail Price Results - Event Coordinator Dan Nehmer</t>
  </si>
  <si>
    <t>SAE CSC 2017 Subjective Ride Results - Event Coordinator Mike Rittenour</t>
  </si>
  <si>
    <t xml:space="preserve">SAE CSC 2017 Range Event Coordinator </t>
  </si>
  <si>
    <t>SAE CSC 2017 Oral Presentation  - Event Coordinator Bill Shapton</t>
  </si>
  <si>
    <t>SAE CSC 2017  Engine Noise - Event Coordinators Jeff Van Karsen</t>
  </si>
  <si>
    <t>SAE CSC 2017 Draw Bar Pull - Event Coordinator - Mark Osborne</t>
  </si>
  <si>
    <t>SAE CSC 2017 Cold Start - Event Coordinator Jay Meldrum</t>
  </si>
  <si>
    <t>SAE CSC 2017 Vehicle Weights - Event Coordinator Scott Gruenberg</t>
  </si>
  <si>
    <t>SAE CSC 2017 Objective Handling  - Event Coordinator - - Polaris</t>
  </si>
  <si>
    <t>don elzinga</t>
  </si>
  <si>
    <t>chris wolff</t>
  </si>
  <si>
    <t>john buczacchelli</t>
  </si>
  <si>
    <t>sam smith</t>
  </si>
  <si>
    <t>jim kelts</t>
  </si>
  <si>
    <t>jim kllz</t>
  </si>
  <si>
    <t>PASS</t>
  </si>
  <si>
    <t>FAIL</t>
  </si>
  <si>
    <t xml:space="preserve">SAE CSC 2017 Acceleration+Load  - Event Coordinator - </t>
  </si>
  <si>
    <t>SAE CSC 2017 ZE Penalties</t>
  </si>
  <si>
    <t>Top Speed Run 1</t>
  </si>
  <si>
    <t>Top Speed Run 2</t>
  </si>
  <si>
    <t>THROUGH THE BOX</t>
  </si>
  <si>
    <t>tried but failed</t>
  </si>
  <si>
    <t xml:space="preserve">Objective </t>
  </si>
  <si>
    <t>Handling</t>
  </si>
  <si>
    <t>Sums</t>
  </si>
  <si>
    <t>Best Design Winner Cummins $500</t>
  </si>
  <si>
    <t xml:space="preserve">Second Place Winner Overall John Deere </t>
  </si>
  <si>
    <t>Third Place Winner Overall Cummins</t>
  </si>
  <si>
    <t>did not complete 10 miles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</si>
</sst>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_(&quot;$&quot;* #,##0_);_(&quot;$&quot;* \(#,##0\);_(&quot;$&quot;* &quot;-&quot;??_);_(@_)"/>
    <numFmt numFmtId="169" formatCode="0.000000"/>
    <numFmt numFmtId="170" formatCode="0.0000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1"/>
      <color indexed="8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1"/>
      <color rgb="FFFF0000"/>
      <name val="Calibri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36" fillId="2" borderId="0" applyNumberFormat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7" fillId="0" borderId="0"/>
    <xf numFmtId="0" fontId="8" fillId="0" borderId="0"/>
    <xf numFmtId="0" fontId="5" fillId="0" borderId="0"/>
    <xf numFmtId="0" fontId="4" fillId="0" borderId="0"/>
    <xf numFmtId="0" fontId="2" fillId="0" borderId="0"/>
    <xf numFmtId="0" fontId="1" fillId="0" borderId="0"/>
    <xf numFmtId="0" fontId="1" fillId="0" borderId="0"/>
  </cellStyleXfs>
  <cellXfs count="466">
    <xf numFmtId="0" fontId="0" fillId="0" borderId="0" xfId="0"/>
    <xf numFmtId="0" fontId="0" fillId="0" borderId="0" xfId="0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9" fillId="0" borderId="0" xfId="0" applyFont="1" applyAlignment="1" applyProtection="1">
      <alignment horizontal="center"/>
    </xf>
    <xf numFmtId="0" fontId="0" fillId="0" borderId="0" xfId="0" applyProtection="1"/>
    <xf numFmtId="0" fontId="14" fillId="0" borderId="0" xfId="0" applyFont="1" applyProtection="1"/>
    <xf numFmtId="0" fontId="10" fillId="0" borderId="0" xfId="0" applyFont="1" applyProtection="1"/>
    <xf numFmtId="0" fontId="0" fillId="0" borderId="0" xfId="0" applyAlignment="1" applyProtection="1">
      <alignment horizontal="right"/>
    </xf>
    <xf numFmtId="0" fontId="9" fillId="0" borderId="0" xfId="0" applyFont="1" applyProtection="1"/>
    <xf numFmtId="0" fontId="9" fillId="0" borderId="0" xfId="0" applyFont="1" applyFill="1" applyBorder="1" applyProtection="1"/>
    <xf numFmtId="0" fontId="0" fillId="0" borderId="0" xfId="0" applyFill="1" applyBorder="1" applyProtection="1"/>
    <xf numFmtId="0" fontId="9" fillId="0" borderId="0" xfId="0" applyFont="1" applyAlignment="1" applyProtection="1">
      <alignment horizontal="right"/>
    </xf>
    <xf numFmtId="0" fontId="12" fillId="0" borderId="0" xfId="0" applyFont="1" applyFill="1" applyBorder="1" applyProtection="1"/>
    <xf numFmtId="164" fontId="0" fillId="0" borderId="0" xfId="0" applyNumberFormat="1" applyFill="1" applyBorder="1" applyAlignment="1" applyProtection="1">
      <alignment horizontal="center"/>
    </xf>
    <xf numFmtId="1" fontId="9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12" fillId="0" borderId="0" xfId="0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Protection="1"/>
    <xf numFmtId="0" fontId="13" fillId="0" borderId="0" xfId="0" applyFont="1" applyFill="1" applyBorder="1"/>
    <xf numFmtId="0" fontId="12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Alignment="1" applyProtection="1">
      <alignment horizontal="center"/>
    </xf>
    <xf numFmtId="44" fontId="15" fillId="0" borderId="0" xfId="0" applyNumberFormat="1" applyFont="1" applyBorder="1" applyProtection="1"/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13" fillId="0" borderId="0" xfId="0" applyNumberFormat="1" applyFont="1" applyAlignment="1" applyProtection="1">
      <alignment horizontal="right"/>
    </xf>
    <xf numFmtId="1" fontId="12" fillId="0" borderId="0" xfId="0" applyNumberFormat="1" applyFont="1" applyAlignment="1" applyProtection="1">
      <alignment horizontal="center"/>
    </xf>
    <xf numFmtId="1" fontId="13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 wrapText="1"/>
    </xf>
    <xf numFmtId="1" fontId="11" fillId="0" borderId="0" xfId="0" applyNumberFormat="1" applyFont="1" applyAlignment="1" applyProtection="1">
      <alignment horizontal="right"/>
    </xf>
    <xf numFmtId="0" fontId="11" fillId="0" borderId="0" xfId="0" applyFont="1" applyProtection="1"/>
    <xf numFmtId="0" fontId="12" fillId="0" borderId="0" xfId="0" applyFont="1" applyFill="1" applyBorder="1" applyAlignment="1" applyProtection="1">
      <alignment horizontal="center" wrapText="1"/>
    </xf>
    <xf numFmtId="164" fontId="13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13" fillId="0" borderId="0" xfId="0" applyFont="1" applyFill="1"/>
    <xf numFmtId="0" fontId="12" fillId="0" borderId="0" xfId="0" applyFont="1" applyFill="1" applyAlignment="1" applyProtection="1">
      <alignment horizontal="center"/>
    </xf>
    <xf numFmtId="164" fontId="12" fillId="0" borderId="0" xfId="0" applyNumberFormat="1" applyFont="1" applyFill="1" applyAlignment="1" applyProtection="1">
      <alignment horizontal="center"/>
    </xf>
    <xf numFmtId="0" fontId="14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13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13" fillId="0" borderId="0" xfId="0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0" applyNumberFormat="1"/>
    <xf numFmtId="0" fontId="9" fillId="0" borderId="0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9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11" fillId="0" borderId="0" xfId="0" applyNumberFormat="1" applyFont="1" applyAlignment="1" applyProtection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4" fontId="12" fillId="0" borderId="0" xfId="0" applyNumberFormat="1" applyFont="1" applyFill="1" applyBorder="1" applyAlignment="1" applyProtection="1">
      <alignment horizontal="center"/>
    </xf>
    <xf numFmtId="0" fontId="16" fillId="0" borderId="0" xfId="0" applyFont="1" applyProtection="1"/>
    <xf numFmtId="0" fontId="16" fillId="0" borderId="0" xfId="0" applyFont="1"/>
    <xf numFmtId="0" fontId="9" fillId="0" borderId="0" xfId="0" applyFont="1" applyAlignment="1" applyProtection="1">
      <alignment horizontal="left"/>
    </xf>
    <xf numFmtId="167" fontId="0" fillId="0" borderId="0" xfId="0" applyNumberFormat="1" applyAlignment="1" applyProtection="1">
      <alignment horizontal="center"/>
    </xf>
    <xf numFmtId="0" fontId="11" fillId="0" borderId="0" xfId="0" applyFont="1"/>
    <xf numFmtId="0" fontId="11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166" fontId="0" fillId="0" borderId="0" xfId="0" applyNumberFormat="1" applyFill="1" applyBorder="1" applyProtection="1"/>
    <xf numFmtId="0" fontId="9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2" fillId="0" borderId="0" xfId="0" applyFont="1" applyAlignment="1" applyProtection="1">
      <alignment horizontal="left"/>
    </xf>
    <xf numFmtId="1" fontId="11" fillId="0" borderId="0" xfId="0" applyNumberFormat="1" applyFont="1" applyAlignment="1" applyProtection="1">
      <alignment horizontal="center"/>
    </xf>
    <xf numFmtId="165" fontId="11" fillId="0" borderId="0" xfId="0" applyNumberFormat="1" applyFont="1" applyProtection="1"/>
    <xf numFmtId="2" fontId="13" fillId="0" borderId="0" xfId="0" applyNumberFormat="1" applyFont="1" applyAlignment="1" applyProtection="1">
      <alignment horizontal="center"/>
    </xf>
    <xf numFmtId="0" fontId="17" fillId="0" borderId="0" xfId="0" applyFont="1" applyProtection="1"/>
    <xf numFmtId="0" fontId="17" fillId="0" borderId="0" xfId="0" applyFont="1" applyAlignment="1" applyProtection="1"/>
    <xf numFmtId="0" fontId="17" fillId="0" borderId="0" xfId="0" applyFont="1" applyBorder="1" applyAlignment="1" applyProtection="1"/>
    <xf numFmtId="0" fontId="17" fillId="0" borderId="0" xfId="0" applyFont="1" applyBorder="1" applyProtection="1"/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Protection="1"/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/>
    <xf numFmtId="0" fontId="17" fillId="0" borderId="0" xfId="0" applyFont="1"/>
    <xf numFmtId="0" fontId="17" fillId="0" borderId="0" xfId="0" applyFont="1" applyAlignment="1">
      <alignment horizontal="center"/>
    </xf>
    <xf numFmtId="164" fontId="17" fillId="0" borderId="0" xfId="0" applyNumberFormat="1" applyFont="1" applyFill="1" applyBorder="1" applyAlignment="1" applyProtection="1">
      <alignment horizontal="center"/>
    </xf>
    <xf numFmtId="0" fontId="17" fillId="0" borderId="0" xfId="0" applyFont="1" applyAlignment="1"/>
    <xf numFmtId="2" fontId="17" fillId="0" borderId="0" xfId="0" applyNumberFormat="1" applyFont="1" applyFill="1" applyBorder="1" applyAlignment="1" applyProtection="1">
      <alignment horizontal="center"/>
    </xf>
    <xf numFmtId="164" fontId="17" fillId="0" borderId="0" xfId="0" applyNumberFormat="1" applyFont="1" applyFill="1" applyBorder="1" applyAlignment="1" applyProtection="1"/>
    <xf numFmtId="164" fontId="17" fillId="0" borderId="0" xfId="0" applyNumberFormat="1" applyFont="1" applyFill="1" applyAlignment="1" applyProtection="1"/>
    <xf numFmtId="164" fontId="17" fillId="0" borderId="0" xfId="0" applyNumberFormat="1" applyFont="1" applyFill="1" applyProtection="1"/>
    <xf numFmtId="164" fontId="17" fillId="0" borderId="0" xfId="0" applyNumberFormat="1" applyFont="1" applyFill="1"/>
    <xf numFmtId="164" fontId="17" fillId="0" borderId="0" xfId="0" applyNumberFormat="1" applyFont="1" applyFill="1" applyAlignment="1">
      <alignment horizontal="center"/>
    </xf>
    <xf numFmtId="164" fontId="17" fillId="0" borderId="0" xfId="0" applyNumberFormat="1" applyFont="1" applyFill="1" applyBorder="1" applyProtection="1"/>
    <xf numFmtId="0" fontId="18" fillId="0" borderId="0" xfId="0" applyFont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166" fontId="18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Protection="1"/>
    <xf numFmtId="2" fontId="18" fillId="0" borderId="0" xfId="0" applyNumberFormat="1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/>
    <xf numFmtId="164" fontId="17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 applyProtection="1">
      <alignment horizontal="center"/>
    </xf>
    <xf numFmtId="164" fontId="18" fillId="0" borderId="0" xfId="0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 applyProtection="1">
      <alignment horizontal="center"/>
    </xf>
    <xf numFmtId="14" fontId="17" fillId="0" borderId="0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 applyProtection="1">
      <alignment horizontal="center"/>
    </xf>
    <xf numFmtId="0" fontId="19" fillId="0" borderId="0" xfId="0" applyFont="1" applyProtection="1"/>
    <xf numFmtId="0" fontId="13" fillId="0" borderId="0" xfId="0" applyFont="1" applyAlignment="1" applyProtection="1"/>
    <xf numFmtId="0" fontId="12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1" fontId="13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 applyAlignment="1" applyProtection="1">
      <alignment horizontal="center"/>
    </xf>
    <xf numFmtId="0" fontId="13" fillId="0" borderId="0" xfId="0" applyFont="1" applyAlignment="1"/>
    <xf numFmtId="2" fontId="13" fillId="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/>
    <xf numFmtId="2" fontId="13" fillId="0" borderId="0" xfId="0" applyNumberFormat="1" applyFont="1" applyFill="1" applyBorder="1" applyProtection="1"/>
    <xf numFmtId="167" fontId="13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Protection="1"/>
    <xf numFmtId="2" fontId="0" fillId="0" borderId="0" xfId="0" applyNumberFormat="1" applyFill="1" applyBorder="1" applyProtection="1"/>
    <xf numFmtId="0" fontId="0" fillId="0" borderId="0" xfId="0" applyAlignment="1">
      <alignment vertical="top" wrapText="1"/>
    </xf>
    <xf numFmtId="0" fontId="13" fillId="0" borderId="0" xfId="0" applyFont="1" applyFill="1" applyBorder="1" applyAlignment="1" applyProtection="1">
      <alignment horizontal="center" wrapText="1"/>
    </xf>
    <xf numFmtId="0" fontId="9" fillId="0" borderId="0" xfId="0" applyFont="1"/>
    <xf numFmtId="0" fontId="11" fillId="0" borderId="0" xfId="0" applyFont="1" applyAlignment="1" applyProtection="1">
      <alignment horizontal="center"/>
    </xf>
    <xf numFmtId="0" fontId="21" fillId="0" borderId="0" xfId="0" applyFont="1" applyProtection="1"/>
    <xf numFmtId="0" fontId="20" fillId="0" borderId="0" xfId="0" applyFont="1" applyProtection="1"/>
    <xf numFmtId="0" fontId="23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 applyProtection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 applyProtection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67" fontId="21" fillId="0" borderId="0" xfId="0" applyNumberFormat="1" applyFont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1" fontId="21" fillId="0" borderId="0" xfId="0" applyNumberFormat="1" applyFont="1" applyFill="1" applyAlignment="1" applyProtection="1">
      <alignment horizontal="center"/>
    </xf>
    <xf numFmtId="1" fontId="21" fillId="0" borderId="0" xfId="0" applyNumberFormat="1" applyFont="1" applyAlignment="1" applyProtection="1">
      <alignment horizontal="center"/>
    </xf>
    <xf numFmtId="164" fontId="25" fillId="0" borderId="0" xfId="0" applyNumberFormat="1" applyFont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167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Alignment="1" applyProtection="1"/>
    <xf numFmtId="0" fontId="21" fillId="0" borderId="0" xfId="0" applyFont="1" applyFill="1"/>
    <xf numFmtId="0" fontId="26" fillId="0" borderId="0" xfId="0" applyFont="1" applyFill="1" applyBorder="1" applyAlignment="1" applyProtection="1">
      <alignment horizontal="center"/>
    </xf>
    <xf numFmtId="164" fontId="20" fillId="0" borderId="0" xfId="0" applyNumberFormat="1" applyFont="1" applyAlignment="1" applyProtection="1">
      <alignment horizontal="center"/>
    </xf>
    <xf numFmtId="1" fontId="10" fillId="0" borderId="0" xfId="0" applyNumberFormat="1" applyFont="1" applyProtection="1"/>
    <xf numFmtId="1" fontId="9" fillId="0" borderId="0" xfId="0" applyNumberFormat="1" applyFont="1" applyFill="1" applyBorder="1" applyProtection="1"/>
    <xf numFmtId="0" fontId="13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8" fillId="0" borderId="0" xfId="0" applyFont="1" applyAlignment="1" applyProtection="1">
      <alignment horizontal="center" wrapText="1"/>
    </xf>
    <xf numFmtId="0" fontId="22" fillId="0" borderId="0" xfId="0" applyFont="1"/>
    <xf numFmtId="164" fontId="21" fillId="0" borderId="0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Protection="1"/>
    <xf numFmtId="2" fontId="11" fillId="0" borderId="0" xfId="0" applyNumberFormat="1" applyFont="1" applyAlignment="1" applyProtection="1">
      <alignment horizontal="center"/>
    </xf>
    <xf numFmtId="0" fontId="12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 applyProtection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64" fontId="8" fillId="0" borderId="0" xfId="0" applyNumberFormat="1" applyFont="1" applyAlignment="1" applyProtection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quotePrefix="1" applyAlignment="1">
      <alignment horizontal="center"/>
    </xf>
    <xf numFmtId="0" fontId="8" fillId="0" borderId="0" xfId="0" applyFont="1"/>
    <xf numFmtId="2" fontId="11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Alignment="1">
      <alignment horizontal="center"/>
    </xf>
    <xf numFmtId="1" fontId="9" fillId="0" borderId="0" xfId="0" applyNumberFormat="1" applyFont="1" applyProtection="1"/>
    <xf numFmtId="1" fontId="9" fillId="0" borderId="0" xfId="0" applyNumberFormat="1" applyFont="1" applyFill="1" applyBorder="1" applyAlignment="1" applyProtection="1">
      <alignment horizontal="center"/>
    </xf>
    <xf numFmtId="164" fontId="9" fillId="0" borderId="0" xfId="0" quotePrefix="1" applyNumberFormat="1" applyFont="1" applyBorder="1" applyAlignment="1" applyProtection="1">
      <alignment horizontal="center"/>
    </xf>
    <xf numFmtId="1" fontId="9" fillId="0" borderId="0" xfId="0" applyNumberFormat="1" applyFont="1" applyBorder="1" applyAlignment="1" applyProtection="1">
      <alignment horizontal="center"/>
    </xf>
    <xf numFmtId="164" fontId="22" fillId="0" borderId="0" xfId="0" applyNumberFormat="1" applyFont="1" applyFill="1" applyBorder="1" applyAlignment="1" applyProtection="1">
      <alignment horizontal="center"/>
    </xf>
    <xf numFmtId="165" fontId="20" fillId="0" borderId="0" xfId="0" applyNumberFormat="1" applyFont="1" applyFill="1" applyBorder="1" applyProtection="1"/>
    <xf numFmtId="164" fontId="20" fillId="0" borderId="0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 indent="12"/>
    </xf>
    <xf numFmtId="164" fontId="13" fillId="0" borderId="0" xfId="0" applyNumberFormat="1" applyFont="1" applyFill="1" applyBorder="1" applyProtection="1"/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left"/>
    </xf>
    <xf numFmtId="0" fontId="0" fillId="0" borderId="0" xfId="0" applyBorder="1" applyAlignment="1">
      <alignment vertical="top" wrapText="1"/>
    </xf>
    <xf numFmtId="164" fontId="11" fillId="0" borderId="0" xfId="0" applyNumberFormat="1" applyFont="1" applyFill="1" applyBorder="1" applyAlignment="1" applyProtection="1">
      <alignment horizontal="center"/>
    </xf>
    <xf numFmtId="164" fontId="26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164" fontId="20" fillId="0" borderId="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>
      <alignment vertical="top" wrapText="1"/>
    </xf>
    <xf numFmtId="164" fontId="8" fillId="0" borderId="0" xfId="0" applyNumberFormat="1" applyFont="1" applyFill="1" applyBorder="1" applyAlignment="1" applyProtection="1">
      <alignment horizontal="center"/>
    </xf>
    <xf numFmtId="1" fontId="21" fillId="0" borderId="0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>
      <alignment horizontal="center"/>
    </xf>
    <xf numFmtId="0" fontId="25" fillId="0" borderId="0" xfId="0" applyFont="1" applyBorder="1" applyAlignment="1" applyProtection="1">
      <alignment horizontal="center"/>
    </xf>
    <xf numFmtId="1" fontId="9" fillId="0" borderId="0" xfId="0" applyNumberFormat="1" applyFont="1" applyBorder="1" applyAlignment="1" applyProtection="1">
      <alignment horizontal="left"/>
    </xf>
    <xf numFmtId="2" fontId="21" fillId="0" borderId="0" xfId="0" applyNumberFormat="1" applyFont="1" applyFill="1" applyBorder="1" applyAlignment="1" applyProtection="1">
      <alignment horizontal="center"/>
    </xf>
    <xf numFmtId="164" fontId="21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64" fontId="21" fillId="0" borderId="0" xfId="0" applyNumberFormat="1" applyFont="1" applyBorder="1" applyAlignment="1" applyProtection="1">
      <alignment horizontal="center"/>
    </xf>
    <xf numFmtId="0" fontId="13" fillId="0" borderId="0" xfId="0" applyFont="1" applyBorder="1" applyProtection="1"/>
    <xf numFmtId="164" fontId="13" fillId="0" borderId="0" xfId="0" applyNumberFormat="1" applyFont="1" applyBorder="1" applyProtection="1"/>
    <xf numFmtId="0" fontId="0" fillId="0" borderId="0" xfId="0" applyBorder="1" applyAlignment="1">
      <alignment horizontal="center" vertical="top" wrapText="1"/>
    </xf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11" fillId="0" borderId="0" xfId="0" applyFont="1" applyFill="1" applyBorder="1" applyAlignment="1" applyProtection="1">
      <alignment horizontal="center" wrapText="1"/>
    </xf>
    <xf numFmtId="2" fontId="0" fillId="0" borderId="0" xfId="0" applyNumberFormat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wrapText="1"/>
    </xf>
    <xf numFmtId="164" fontId="9" fillId="0" borderId="0" xfId="0" applyNumberFormat="1" applyFont="1" applyFill="1" applyAlignment="1" applyProtection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Fill="1" applyBorder="1" applyProtection="1"/>
    <xf numFmtId="0" fontId="11" fillId="0" borderId="0" xfId="0" applyFont="1" applyFill="1" applyBorder="1"/>
    <xf numFmtId="0" fontId="11" fillId="0" borderId="0" xfId="0" applyFont="1" applyBorder="1"/>
    <xf numFmtId="1" fontId="37" fillId="0" borderId="0" xfId="0" applyNumberFormat="1" applyFont="1" applyAlignment="1" applyProtection="1">
      <alignment horizontal="center"/>
    </xf>
    <xf numFmtId="2" fontId="37" fillId="0" borderId="0" xfId="0" applyNumberFormat="1" applyFont="1" applyAlignment="1" applyProtection="1">
      <alignment horizontal="center"/>
    </xf>
    <xf numFmtId="0" fontId="31" fillId="0" borderId="0" xfId="0" applyFont="1"/>
    <xf numFmtId="0" fontId="33" fillId="0" borderId="0" xfId="0" applyFont="1" applyProtection="1"/>
    <xf numFmtId="0" fontId="32" fillId="0" borderId="0" xfId="0" applyFont="1" applyProtection="1"/>
    <xf numFmtId="0" fontId="37" fillId="0" borderId="0" xfId="0" applyFont="1" applyFill="1" applyBorder="1" applyAlignment="1">
      <alignment horizontal="center"/>
    </xf>
    <xf numFmtId="0" fontId="30" fillId="0" borderId="0" xfId="0" applyFont="1"/>
    <xf numFmtId="164" fontId="38" fillId="0" borderId="0" xfId="0" applyNumberFormat="1" applyFont="1" applyAlignment="1" applyProtection="1">
      <alignment horizontal="center"/>
    </xf>
    <xf numFmtId="0" fontId="14" fillId="0" borderId="0" xfId="0" applyFont="1"/>
    <xf numFmtId="0" fontId="37" fillId="0" borderId="0" xfId="0" applyFont="1" applyFill="1" applyBorder="1" applyAlignment="1" applyProtection="1">
      <alignment horizontal="center"/>
    </xf>
    <xf numFmtId="164" fontId="11" fillId="0" borderId="0" xfId="0" applyNumberFormat="1" applyFont="1"/>
    <xf numFmtId="0" fontId="37" fillId="0" borderId="0" xfId="0" applyFont="1"/>
    <xf numFmtId="0" fontId="0" fillId="0" borderId="0" xfId="0" applyFont="1"/>
    <xf numFmtId="164" fontId="0" fillId="0" borderId="0" xfId="0" applyNumberFormat="1" applyFont="1" applyAlignment="1" applyProtection="1">
      <alignment horizontal="center"/>
    </xf>
    <xf numFmtId="0" fontId="0" fillId="0" borderId="0" xfId="0" applyFont="1" applyProtection="1"/>
    <xf numFmtId="164" fontId="0" fillId="0" borderId="0" xfId="0" applyNumberFormat="1" applyFont="1"/>
    <xf numFmtId="164" fontId="11" fillId="0" borderId="1" xfId="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1" fontId="37" fillId="0" borderId="0" xfId="0" applyNumberFormat="1" applyFont="1" applyFill="1" applyAlignment="1" applyProtection="1">
      <alignment horizontal="center"/>
    </xf>
    <xf numFmtId="0" fontId="37" fillId="0" borderId="0" xfId="0" applyFont="1" applyAlignment="1" applyProtection="1">
      <alignment horizontal="center"/>
    </xf>
    <xf numFmtId="0" fontId="37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" fontId="9" fillId="0" borderId="1" xfId="0" applyNumberFormat="1" applyFont="1" applyBorder="1" applyAlignment="1" applyProtection="1">
      <alignment horizontal="center"/>
    </xf>
    <xf numFmtId="164" fontId="9" fillId="0" borderId="1" xfId="0" applyNumberFormat="1" applyFont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164" fontId="9" fillId="0" borderId="1" xfId="0" applyNumberFormat="1" applyFont="1" applyFill="1" applyBorder="1" applyAlignment="1" applyProtection="1">
      <alignment horizontal="center" wrapText="1"/>
    </xf>
    <xf numFmtId="0" fontId="37" fillId="0" borderId="1" xfId="0" applyFont="1" applyBorder="1"/>
    <xf numFmtId="0" fontId="11" fillId="0" borderId="1" xfId="0" applyFont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/>
    </xf>
    <xf numFmtId="0" fontId="34" fillId="0" borderId="1" xfId="0" applyFont="1" applyFill="1" applyBorder="1" applyProtection="1"/>
    <xf numFmtId="0" fontId="35" fillId="0" borderId="1" xfId="0" applyFont="1" applyFill="1" applyBorder="1" applyAlignment="1" applyProtection="1">
      <alignment horizontal="center"/>
    </xf>
    <xf numFmtId="0" fontId="35" fillId="0" borderId="1" xfId="0" applyFont="1" applyBorder="1" applyAlignment="1" applyProtection="1">
      <alignment horizontal="center"/>
    </xf>
    <xf numFmtId="0" fontId="31" fillId="0" borderId="1" xfId="0" applyFont="1" applyBorder="1" applyAlignment="1">
      <alignment horizontal="center" wrapText="1"/>
    </xf>
    <xf numFmtId="0" fontId="31" fillId="0" borderId="1" xfId="0" applyFont="1" applyBorder="1"/>
    <xf numFmtId="0" fontId="31" fillId="0" borderId="1" xfId="0" applyFont="1" applyBorder="1" applyAlignment="1">
      <alignment horizontal="center"/>
    </xf>
    <xf numFmtId="44" fontId="13" fillId="0" borderId="0" xfId="2" applyFont="1" applyAlignment="1" applyProtection="1">
      <alignment horizontal="left"/>
    </xf>
    <xf numFmtId="168" fontId="13" fillId="0" borderId="0" xfId="2" applyNumberFormat="1" applyFont="1" applyAlignment="1" applyProtection="1">
      <alignment horizontal="left"/>
    </xf>
    <xf numFmtId="168" fontId="0" fillId="0" borderId="0" xfId="2" applyNumberFormat="1" applyFont="1"/>
    <xf numFmtId="0" fontId="9" fillId="0" borderId="0" xfId="0" applyFont="1" applyAlignment="1">
      <alignment wrapText="1"/>
    </xf>
    <xf numFmtId="165" fontId="22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164" fontId="37" fillId="0" borderId="1" xfId="0" applyNumberFormat="1" applyFont="1" applyBorder="1"/>
    <xf numFmtId="0" fontId="42" fillId="0" borderId="1" xfId="0" applyFont="1" applyBorder="1"/>
    <xf numFmtId="0" fontId="42" fillId="0" borderId="1" xfId="0" applyFont="1" applyBorder="1" applyAlignment="1">
      <alignment horizontal="center"/>
    </xf>
    <xf numFmtId="164" fontId="42" fillId="0" borderId="1" xfId="0" applyNumberFormat="1" applyFont="1" applyBorder="1"/>
    <xf numFmtId="0" fontId="8" fillId="0" borderId="0" xfId="0" applyFont="1" applyAlignment="1">
      <alignment horizontal="left"/>
    </xf>
    <xf numFmtId="0" fontId="40" fillId="0" borderId="1" xfId="1" applyFont="1" applyFill="1" applyBorder="1" applyAlignment="1" applyProtection="1">
      <alignment horizontal="center"/>
    </xf>
    <xf numFmtId="1" fontId="0" fillId="0" borderId="0" xfId="0" applyNumberFormat="1" applyAlignment="1">
      <alignment horizontal="center"/>
    </xf>
    <xf numFmtId="164" fontId="13" fillId="0" borderId="0" xfId="3" applyNumberFormat="1" applyFont="1" applyFill="1" applyBorder="1" applyAlignment="1" applyProtection="1">
      <alignment horizontal="center"/>
    </xf>
    <xf numFmtId="165" fontId="13" fillId="0" borderId="0" xfId="3" applyNumberFormat="1" applyFont="1" applyFill="1" applyBorder="1" applyProtection="1"/>
    <xf numFmtId="0" fontId="13" fillId="0" borderId="0" xfId="3" applyFont="1" applyFill="1" applyBorder="1" applyAlignment="1" applyProtection="1">
      <alignment horizontal="center"/>
    </xf>
    <xf numFmtId="164" fontId="9" fillId="0" borderId="0" xfId="3" applyNumberFormat="1" applyFont="1" applyAlignment="1" applyProtection="1">
      <alignment horizontal="center"/>
    </xf>
    <xf numFmtId="165" fontId="12" fillId="0" borderId="0" xfId="3" applyNumberFormat="1" applyFont="1" applyFill="1" applyBorder="1" applyProtection="1"/>
    <xf numFmtId="0" fontId="8" fillId="0" borderId="0" xfId="3" applyFont="1" applyFill="1" applyBorder="1" applyAlignment="1" applyProtection="1">
      <alignment horizontal="center"/>
    </xf>
    <xf numFmtId="1" fontId="13" fillId="0" borderId="0" xfId="3" applyNumberFormat="1" applyFont="1" applyFill="1" applyBorder="1" applyAlignment="1" applyProtection="1">
      <alignment horizontal="center"/>
    </xf>
    <xf numFmtId="169" fontId="13" fillId="0" borderId="0" xfId="3" applyNumberFormat="1" applyFont="1" applyFill="1" applyBorder="1" applyAlignment="1" applyProtection="1">
      <alignment horizontal="center"/>
    </xf>
    <xf numFmtId="165" fontId="8" fillId="0" borderId="0" xfId="3" applyNumberFormat="1" applyFont="1" applyFill="1" applyBorder="1" applyProtection="1"/>
    <xf numFmtId="165" fontId="40" fillId="0" borderId="0" xfId="1" applyNumberFormat="1" applyFont="1" applyFill="1" applyBorder="1" applyProtection="1"/>
    <xf numFmtId="0" fontId="9" fillId="0" borderId="0" xfId="0" applyFont="1" applyAlignment="1">
      <alignment horizontal="center" wrapText="1"/>
    </xf>
    <xf numFmtId="0" fontId="0" fillId="0" borderId="1" xfId="0" applyBorder="1"/>
    <xf numFmtId="0" fontId="43" fillId="0" borderId="0" xfId="5" applyFont="1"/>
    <xf numFmtId="0" fontId="38" fillId="0" borderId="0" xfId="5" applyFont="1" applyFill="1" applyBorder="1" applyAlignment="1">
      <alignment horizontal="left"/>
    </xf>
    <xf numFmtId="0" fontId="8" fillId="0" borderId="0" xfId="5" applyFont="1"/>
    <xf numFmtId="165" fontId="13" fillId="0" borderId="0" xfId="5" applyNumberFormat="1" applyFont="1" applyFill="1" applyBorder="1" applyProtection="1"/>
    <xf numFmtId="165" fontId="12" fillId="0" borderId="0" xfId="5" applyNumberFormat="1" applyFont="1" applyFill="1" applyBorder="1" applyProtection="1"/>
    <xf numFmtId="165" fontId="40" fillId="0" borderId="0" xfId="1" applyNumberFormat="1" applyFont="1" applyFill="1" applyBorder="1" applyProtection="1"/>
    <xf numFmtId="164" fontId="8" fillId="0" borderId="0" xfId="0" applyNumberFormat="1" applyFont="1" applyFill="1" applyBorder="1" applyAlignment="1">
      <alignment horizontal="left"/>
    </xf>
    <xf numFmtId="164" fontId="13" fillId="0" borderId="0" xfId="5" applyNumberFormat="1" applyFont="1" applyFill="1" applyBorder="1" applyAlignment="1" applyProtection="1">
      <alignment horizontal="center"/>
    </xf>
    <xf numFmtId="164" fontId="9" fillId="0" borderId="0" xfId="5" applyNumberFormat="1" applyFont="1" applyAlignment="1" applyProtection="1">
      <alignment horizontal="center"/>
    </xf>
    <xf numFmtId="2" fontId="13" fillId="0" borderId="0" xfId="5" applyNumberFormat="1" applyFont="1" applyFill="1" applyBorder="1" applyAlignment="1" applyProtection="1">
      <alignment horizontal="center"/>
    </xf>
    <xf numFmtId="1" fontId="13" fillId="0" borderId="0" xfId="5" applyNumberFormat="1" applyFont="1" applyFill="1" applyBorder="1" applyAlignment="1" applyProtection="1">
      <alignment horizontal="center"/>
    </xf>
    <xf numFmtId="0" fontId="43" fillId="0" borderId="0" xfId="5" applyFont="1"/>
    <xf numFmtId="2" fontId="13" fillId="0" borderId="0" xfId="2" applyNumberFormat="1" applyFont="1" applyFill="1" applyBorder="1" applyAlignment="1" applyProtection="1">
      <alignment horizontal="center"/>
    </xf>
    <xf numFmtId="2" fontId="9" fillId="0" borderId="0" xfId="0" applyNumberFormat="1" applyFont="1" applyBorder="1" applyAlignment="1" applyProtection="1">
      <alignment horizontal="left"/>
    </xf>
    <xf numFmtId="164" fontId="8" fillId="0" borderId="0" xfId="0" applyNumberFormat="1" applyFont="1" applyBorder="1" applyAlignment="1" applyProtection="1">
      <alignment horizontal="center"/>
    </xf>
    <xf numFmtId="0" fontId="8" fillId="0" borderId="0" xfId="5"/>
    <xf numFmtId="2" fontId="8" fillId="0" borderId="0" xfId="5" applyNumberFormat="1" applyBorder="1" applyAlignment="1" applyProtection="1">
      <alignment horizontal="center"/>
    </xf>
    <xf numFmtId="0" fontId="8" fillId="0" borderId="0" xfId="5" applyFont="1" applyFill="1" applyBorder="1"/>
    <xf numFmtId="2" fontId="8" fillId="0" borderId="0" xfId="5" applyNumberFormat="1" applyBorder="1" applyAlignment="1" applyProtection="1">
      <alignment horizontal="center"/>
    </xf>
    <xf numFmtId="0" fontId="8" fillId="0" borderId="0" xfId="5" applyFont="1" applyFill="1" applyBorder="1" applyAlignment="1">
      <alignment horizontal="center"/>
    </xf>
    <xf numFmtId="0" fontId="9" fillId="0" borderId="0" xfId="5" applyFont="1" applyBorder="1" applyAlignment="1" applyProtection="1">
      <alignment horizontal="center" wrapText="1"/>
    </xf>
    <xf numFmtId="164" fontId="9" fillId="0" borderId="0" xfId="5" applyNumberFormat="1" applyFont="1" applyBorder="1" applyAlignment="1" applyProtection="1">
      <alignment horizontal="center"/>
    </xf>
    <xf numFmtId="2" fontId="9" fillId="0" borderId="0" xfId="5" applyNumberFormat="1" applyFont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vertical="top" wrapText="1"/>
    </xf>
    <xf numFmtId="0" fontId="8" fillId="0" borderId="0" xfId="5"/>
    <xf numFmtId="0" fontId="8" fillId="0" borderId="0" xfId="5" applyBorder="1"/>
    <xf numFmtId="0" fontId="8" fillId="0" borderId="0" xfId="5" applyFill="1" applyBorder="1"/>
    <xf numFmtId="1" fontId="8" fillId="0" borderId="0" xfId="5" applyNumberFormat="1" applyBorder="1" applyAlignment="1" applyProtection="1">
      <alignment horizontal="center"/>
    </xf>
    <xf numFmtId="2" fontId="8" fillId="0" borderId="0" xfId="5" applyNumberFormat="1" applyBorder="1" applyAlignment="1" applyProtection="1">
      <alignment horizontal="center"/>
    </xf>
    <xf numFmtId="164" fontId="9" fillId="0" borderId="0" xfId="5" applyNumberFormat="1" applyFont="1" applyBorder="1" applyAlignment="1" applyProtection="1">
      <alignment horizontal="center"/>
    </xf>
    <xf numFmtId="0" fontId="8" fillId="0" borderId="0" xfId="5" applyFont="1" applyAlignment="1">
      <alignment horizontal="right"/>
    </xf>
    <xf numFmtId="164" fontId="9" fillId="0" borderId="0" xfId="5" quotePrefix="1" applyNumberFormat="1" applyFont="1" applyBorder="1" applyAlignment="1" applyProtection="1">
      <alignment horizontal="center"/>
    </xf>
    <xf numFmtId="0" fontId="8" fillId="0" borderId="0" xfId="5" applyFont="1" applyFill="1" applyBorder="1"/>
    <xf numFmtId="164" fontId="8" fillId="0" borderId="1" xfId="5" applyNumberFormat="1" applyFont="1" applyFill="1" applyBorder="1" applyAlignment="1" applyProtection="1">
      <alignment horizontal="center"/>
    </xf>
    <xf numFmtId="164" fontId="38" fillId="0" borderId="0" xfId="5" applyNumberFormat="1" applyFont="1" applyBorder="1" applyAlignment="1" applyProtection="1">
      <alignment horizontal="center"/>
    </xf>
    <xf numFmtId="0" fontId="37" fillId="0" borderId="0" xfId="5" applyFont="1" applyBorder="1"/>
    <xf numFmtId="0" fontId="37" fillId="0" borderId="0" xfId="5" applyFont="1" applyFill="1" applyBorder="1"/>
    <xf numFmtId="1" fontId="38" fillId="0" borderId="0" xfId="5" applyNumberFormat="1" applyFont="1" applyBorder="1" applyAlignment="1" applyProtection="1">
      <alignment horizontal="center"/>
    </xf>
    <xf numFmtId="1" fontId="8" fillId="0" borderId="0" xfId="5" applyNumberFormat="1" applyFont="1" applyBorder="1" applyAlignment="1" applyProtection="1">
      <alignment horizontal="center"/>
    </xf>
    <xf numFmtId="2" fontId="8" fillId="0" borderId="1" xfId="5" applyNumberFormat="1" applyBorder="1" applyAlignment="1" applyProtection="1">
      <alignment horizontal="center"/>
    </xf>
    <xf numFmtId="164" fontId="9" fillId="0" borderId="1" xfId="5" applyNumberFormat="1" applyFont="1" applyBorder="1" applyAlignment="1" applyProtection="1">
      <alignment horizontal="center"/>
    </xf>
    <xf numFmtId="1" fontId="8" fillId="0" borderId="0" xfId="5" applyNumberFormat="1" applyFont="1" applyBorder="1" applyAlignment="1" applyProtection="1">
      <alignment horizontal="right"/>
    </xf>
    <xf numFmtId="2" fontId="8" fillId="0" borderId="1" xfId="5" applyNumberFormat="1" applyFont="1" applyBorder="1" applyAlignment="1" applyProtection="1">
      <alignment horizontal="center"/>
    </xf>
    <xf numFmtId="2" fontId="8" fillId="0" borderId="0" xfId="5" applyNumberFormat="1" applyFont="1" applyBorder="1" applyAlignment="1" applyProtection="1">
      <alignment horizontal="left"/>
    </xf>
    <xf numFmtId="164" fontId="8" fillId="0" borderId="0" xfId="5" applyNumberFormat="1" applyFont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170" fontId="8" fillId="0" borderId="0" xfId="0" applyNumberFormat="1" applyFont="1" applyFill="1" applyBorder="1" applyAlignment="1" applyProtection="1">
      <alignment horizontal="center"/>
    </xf>
    <xf numFmtId="164" fontId="6" fillId="0" borderId="1" xfId="1" applyNumberFormat="1" applyFont="1" applyFill="1" applyBorder="1" applyAlignment="1" applyProtection="1">
      <alignment horizontal="center"/>
    </xf>
    <xf numFmtId="1" fontId="45" fillId="0" borderId="1" xfId="0" applyNumberFormat="1" applyFont="1" applyFill="1" applyBorder="1" applyAlignment="1" applyProtection="1">
      <alignment horizontal="center"/>
    </xf>
    <xf numFmtId="0" fontId="4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40" fillId="3" borderId="1" xfId="1" applyNumberFormat="1" applyFont="1" applyFill="1" applyBorder="1" applyAlignment="1" applyProtection="1">
      <alignment horizontal="center"/>
    </xf>
    <xf numFmtId="1" fontId="9" fillId="0" borderId="0" xfId="0" applyNumberFormat="1" applyFont="1" applyAlignment="1">
      <alignment horizontal="center"/>
    </xf>
    <xf numFmtId="2" fontId="8" fillId="0" borderId="0" xfId="0" applyNumberFormat="1" applyFont="1" applyAlignment="1" applyProtection="1">
      <alignment horizontal="center"/>
    </xf>
    <xf numFmtId="164" fontId="40" fillId="3" borderId="1" xfId="1" applyNumberFormat="1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left"/>
    </xf>
    <xf numFmtId="1" fontId="8" fillId="0" borderId="0" xfId="0" applyNumberFormat="1" applyFont="1" applyAlignment="1" applyProtection="1">
      <alignment horizontal="center"/>
    </xf>
    <xf numFmtId="0" fontId="30" fillId="0" borderId="0" xfId="0" applyFont="1" applyAlignment="1">
      <alignment horizontal="left"/>
    </xf>
    <xf numFmtId="0" fontId="31" fillId="0" borderId="1" xfId="0" applyFont="1" applyBorder="1" applyAlignment="1" applyProtection="1">
      <alignment horizontal="center"/>
    </xf>
    <xf numFmtId="0" fontId="8" fillId="0" borderId="0" xfId="0" applyFont="1" applyProtection="1"/>
    <xf numFmtId="0" fontId="9" fillId="0" borderId="0" xfId="0" applyFont="1" applyAlignment="1">
      <alignment vertical="top" wrapText="1"/>
    </xf>
    <xf numFmtId="165" fontId="9" fillId="0" borderId="1" xfId="0" applyNumberFormat="1" applyFont="1" applyBorder="1" applyAlignment="1">
      <alignment horizontal="right"/>
    </xf>
    <xf numFmtId="2" fontId="8" fillId="0" borderId="1" xfId="0" applyNumberFormat="1" applyFont="1" applyBorder="1"/>
    <xf numFmtId="44" fontId="9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1" fontId="0" fillId="0" borderId="1" xfId="0" applyNumberFormat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/>
    </xf>
    <xf numFmtId="0" fontId="12" fillId="0" borderId="2" xfId="0" applyFont="1" applyFill="1" applyBorder="1" applyAlignment="1" applyProtection="1">
      <alignment horizontal="center" wrapText="1"/>
    </xf>
    <xf numFmtId="0" fontId="12" fillId="0" borderId="1" xfId="0" applyFont="1" applyFill="1" applyBorder="1" applyAlignment="1" applyProtection="1">
      <alignment horizontal="center" wrapText="1"/>
    </xf>
    <xf numFmtId="2" fontId="8" fillId="0" borderId="0" xfId="2" applyNumberFormat="1" applyFont="1" applyAlignment="1">
      <alignment horizontal="center"/>
    </xf>
    <xf numFmtId="2" fontId="40" fillId="3" borderId="1" xfId="1" applyNumberFormat="1" applyFont="1" applyFill="1" applyBorder="1" applyAlignment="1">
      <alignment horizontal="center"/>
    </xf>
    <xf numFmtId="164" fontId="40" fillId="0" borderId="1" xfId="1" applyNumberFormat="1" applyFont="1" applyFill="1" applyBorder="1" applyAlignment="1" applyProtection="1">
      <alignment horizontal="center"/>
    </xf>
    <xf numFmtId="164" fontId="8" fillId="0" borderId="1" xfId="0" applyNumberFormat="1" applyFont="1" applyFill="1" applyBorder="1" applyAlignment="1" applyProtection="1">
      <alignment horizontal="center" wrapText="1"/>
    </xf>
    <xf numFmtId="164" fontId="13" fillId="0" borderId="1" xfId="0" applyNumberFormat="1" applyFont="1" applyFill="1" applyBorder="1" applyAlignment="1" applyProtection="1">
      <alignment horizontal="center" wrapText="1"/>
    </xf>
    <xf numFmtId="164" fontId="47" fillId="0" borderId="1" xfId="1" applyNumberFormat="1" applyFont="1" applyFill="1" applyBorder="1" applyAlignment="1" applyProtection="1">
      <alignment horizontal="center"/>
    </xf>
    <xf numFmtId="0" fontId="31" fillId="0" borderId="0" xfId="0" applyFont="1" applyAlignment="1">
      <alignment horizontal="center"/>
    </xf>
    <xf numFmtId="166" fontId="11" fillId="0" borderId="0" xfId="0" applyNumberFormat="1" applyFont="1" applyAlignment="1" applyProtection="1">
      <alignment horizontal="center"/>
    </xf>
    <xf numFmtId="166" fontId="13" fillId="0" borderId="0" xfId="0" applyNumberFormat="1" applyFont="1" applyAlignment="1" applyProtection="1">
      <alignment horizontal="center"/>
    </xf>
    <xf numFmtId="0" fontId="8" fillId="0" borderId="0" xfId="0" applyFont="1" applyFill="1" applyBorder="1" applyAlignment="1" applyProtection="1">
      <alignment horizontal="left" wrapText="1"/>
    </xf>
    <xf numFmtId="164" fontId="48" fillId="4" borderId="1" xfId="0" applyNumberFormat="1" applyFont="1" applyFill="1" applyBorder="1" applyAlignment="1">
      <alignment horizontal="center"/>
    </xf>
    <xf numFmtId="164" fontId="48" fillId="4" borderId="3" xfId="0" applyNumberFormat="1" applyFont="1" applyFill="1" applyBorder="1" applyAlignment="1">
      <alignment horizontal="center"/>
    </xf>
    <xf numFmtId="165" fontId="13" fillId="0" borderId="0" xfId="2" applyNumberFormat="1" applyFont="1" applyFill="1" applyBorder="1" applyAlignment="1" applyProtection="1"/>
    <xf numFmtId="165" fontId="8" fillId="0" borderId="0" xfId="2" applyNumberFormat="1" applyFont="1" applyAlignment="1"/>
    <xf numFmtId="1" fontId="49" fillId="0" borderId="0" xfId="0" applyNumberFormat="1" applyFont="1" applyAlignment="1">
      <alignment horizontal="center"/>
    </xf>
    <xf numFmtId="1" fontId="48" fillId="0" borderId="1" xfId="0" applyNumberFormat="1" applyFont="1" applyBorder="1" applyAlignment="1">
      <alignment horizontal="center"/>
    </xf>
    <xf numFmtId="1" fontId="48" fillId="0" borderId="4" xfId="0" applyNumberFormat="1" applyFont="1" applyBorder="1" applyAlignment="1">
      <alignment horizontal="center"/>
    </xf>
    <xf numFmtId="2" fontId="48" fillId="0" borderId="4" xfId="0" applyNumberFormat="1" applyFont="1" applyBorder="1" applyAlignment="1">
      <alignment horizontal="center"/>
    </xf>
    <xf numFmtId="2" fontId="50" fillId="0" borderId="5" xfId="0" applyNumberFormat="1" applyFont="1" applyBorder="1" applyAlignment="1">
      <alignment horizontal="center"/>
    </xf>
    <xf numFmtId="0" fontId="8" fillId="0" borderId="0" xfId="0" applyFont="1" applyAlignment="1" applyProtection="1">
      <alignment horizontal="center"/>
    </xf>
    <xf numFmtId="0" fontId="38" fillId="0" borderId="0" xfId="0" applyFont="1" applyAlignment="1">
      <alignment horizontal="left"/>
    </xf>
    <xf numFmtId="0" fontId="31" fillId="0" borderId="1" xfId="0" applyFont="1" applyBorder="1" applyAlignment="1">
      <alignment horizontal="left"/>
    </xf>
    <xf numFmtId="164" fontId="8" fillId="0" borderId="0" xfId="0" applyNumberFormat="1" applyFont="1" applyBorder="1" applyAlignment="1">
      <alignment horizontal="left"/>
    </xf>
    <xf numFmtId="0" fontId="31" fillId="0" borderId="1" xfId="0" applyFont="1" applyFill="1" applyBorder="1" applyAlignment="1">
      <alignment horizontal="left"/>
    </xf>
    <xf numFmtId="0" fontId="30" fillId="0" borderId="1" xfId="1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164" fontId="13" fillId="0" borderId="2" xfId="0" applyNumberFormat="1" applyFont="1" applyFill="1" applyBorder="1" applyAlignment="1" applyProtection="1">
      <alignment horizontal="center" wrapText="1"/>
    </xf>
    <xf numFmtId="164" fontId="8" fillId="0" borderId="2" xfId="0" applyNumberFormat="1" applyFont="1" applyFill="1" applyBorder="1" applyAlignment="1" applyProtection="1">
      <alignment horizontal="center" wrapText="1"/>
    </xf>
    <xf numFmtId="164" fontId="8" fillId="0" borderId="1" xfId="0" applyNumberFormat="1" applyFont="1" applyBorder="1" applyAlignment="1" applyProtection="1">
      <alignment horizontal="center"/>
    </xf>
    <xf numFmtId="1" fontId="8" fillId="0" borderId="1" xfId="0" applyNumberFormat="1" applyFont="1" applyBorder="1" applyAlignment="1" applyProtection="1">
      <alignment horizontal="center"/>
    </xf>
    <xf numFmtId="0" fontId="46" fillId="0" borderId="1" xfId="1" applyFont="1" applyFill="1" applyBorder="1" applyAlignment="1" applyProtection="1">
      <alignment horizontal="center"/>
    </xf>
    <xf numFmtId="164" fontId="8" fillId="0" borderId="0" xfId="0" applyNumberFormat="1" applyFont="1" applyAlignment="1">
      <alignment horizontal="center"/>
    </xf>
    <xf numFmtId="0" fontId="38" fillId="0" borderId="1" xfId="0" applyFont="1" applyBorder="1" applyAlignment="1" applyProtection="1">
      <alignment horizontal="left"/>
    </xf>
    <xf numFmtId="0" fontId="38" fillId="0" borderId="0" xfId="0" applyFont="1" applyAlignment="1">
      <alignment horizontal="center"/>
    </xf>
    <xf numFmtId="0" fontId="11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1" fillId="0" borderId="0" xfId="0" applyFont="1" applyAlignment="1">
      <alignment vertical="top" wrapText="1"/>
    </xf>
    <xf numFmtId="0" fontId="40" fillId="0" borderId="1" xfId="1" applyFont="1" applyFill="1" applyBorder="1" applyAlignment="1"/>
    <xf numFmtId="0" fontId="46" fillId="0" borderId="1" xfId="1" applyFont="1" applyFill="1" applyBorder="1" applyAlignment="1"/>
    <xf numFmtId="0" fontId="11" fillId="0" borderId="0" xfId="0" applyFont="1" applyAlignment="1"/>
    <xf numFmtId="0" fontId="9" fillId="0" borderId="0" xfId="0" applyFont="1" applyAlignment="1"/>
    <xf numFmtId="164" fontId="9" fillId="0" borderId="3" xfId="0" applyNumberFormat="1" applyFont="1" applyBorder="1" applyAlignment="1">
      <alignment horizontal="center"/>
    </xf>
    <xf numFmtId="0" fontId="40" fillId="0" borderId="1" xfId="1" applyFont="1" applyFill="1" applyBorder="1" applyAlignment="1">
      <alignment wrapText="1"/>
    </xf>
    <xf numFmtId="0" fontId="11" fillId="0" borderId="0" xfId="0" applyFont="1" applyAlignment="1">
      <alignment wrapText="1"/>
    </xf>
    <xf numFmtId="0" fontId="30" fillId="0" borderId="1" xfId="1" applyNumberFormat="1" applyFont="1" applyFill="1" applyBorder="1" applyAlignment="1">
      <alignment horizontal="center"/>
    </xf>
    <xf numFmtId="44" fontId="9" fillId="0" borderId="1" xfId="2" applyFont="1" applyBorder="1" applyAlignment="1">
      <alignment horizontal="right"/>
    </xf>
    <xf numFmtId="44" fontId="9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3" fillId="0" borderId="1" xfId="1" applyNumberFormat="1" applyFont="1" applyFill="1" applyBorder="1" applyAlignment="1" applyProtection="1">
      <alignment horizontal="center"/>
    </xf>
    <xf numFmtId="2" fontId="40" fillId="0" borderId="1" xfId="1" applyNumberFormat="1" applyFont="1" applyFill="1" applyBorder="1" applyAlignment="1" applyProtection="1">
      <alignment horizontal="center"/>
    </xf>
    <xf numFmtId="0" fontId="40" fillId="0" borderId="0" xfId="1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horizontal="left"/>
    </xf>
    <xf numFmtId="0" fontId="14" fillId="0" borderId="0" xfId="0" applyFont="1" applyAlignment="1" applyProtection="1">
      <alignment wrapText="1"/>
    </xf>
    <xf numFmtId="0" fontId="53" fillId="5" borderId="1" xfId="0" applyFont="1" applyFill="1" applyBorder="1"/>
    <xf numFmtId="0" fontId="47" fillId="0" borderId="1" xfId="0" applyFont="1" applyBorder="1" applyAlignment="1">
      <alignment horizontal="center" wrapText="1"/>
    </xf>
    <xf numFmtId="0" fontId="53" fillId="5" borderId="1" xfId="0" applyFont="1" applyFill="1" applyBorder="1" applyAlignment="1">
      <alignment wrapText="1"/>
    </xf>
    <xf numFmtId="0" fontId="53" fillId="5" borderId="1" xfId="0" applyFont="1" applyFill="1" applyBorder="1" applyAlignment="1"/>
    <xf numFmtId="0" fontId="47" fillId="0" borderId="1" xfId="1" applyFont="1" applyFill="1" applyBorder="1" applyAlignment="1">
      <alignment horizontal="center"/>
    </xf>
    <xf numFmtId="0" fontId="47" fillId="0" borderId="1" xfId="1" applyFont="1" applyFill="1" applyBorder="1" applyAlignment="1">
      <alignment horizontal="center" wrapText="1"/>
    </xf>
    <xf numFmtId="0" fontId="54" fillId="0" borderId="1" xfId="1" applyFont="1" applyFill="1" applyBorder="1" applyAlignment="1">
      <alignment horizontal="center"/>
    </xf>
    <xf numFmtId="164" fontId="42" fillId="0" borderId="1" xfId="0" applyNumberFormat="1" applyFont="1" applyBorder="1" applyAlignment="1">
      <alignment horizontal="center"/>
    </xf>
    <xf numFmtId="164" fontId="42" fillId="0" borderId="1" xfId="0" applyNumberFormat="1" applyFont="1" applyBorder="1" applyAlignment="1">
      <alignment horizontal="center" wrapText="1"/>
    </xf>
    <xf numFmtId="164" fontId="41" fillId="0" borderId="1" xfId="0" applyNumberFormat="1" applyFont="1" applyFill="1" applyBorder="1" applyAlignment="1" applyProtection="1">
      <alignment horizontal="center"/>
    </xf>
    <xf numFmtId="164" fontId="41" fillId="0" borderId="1" xfId="0" applyNumberFormat="1" applyFont="1" applyFill="1" applyBorder="1" applyAlignment="1" applyProtection="1">
      <alignment horizontal="center" wrapText="1"/>
    </xf>
    <xf numFmtId="0" fontId="42" fillId="0" borderId="1" xfId="0" applyFont="1" applyBorder="1" applyAlignment="1">
      <alignment horizontal="center" wrapText="1"/>
    </xf>
    <xf numFmtId="164" fontId="8" fillId="0" borderId="1" xfId="0" applyNumberFormat="1" applyFont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1" fontId="38" fillId="0" borderId="1" xfId="0" applyNumberFormat="1" applyFont="1" applyBorder="1" applyAlignment="1" applyProtection="1">
      <alignment horizontal="center"/>
    </xf>
    <xf numFmtId="164" fontId="8" fillId="0" borderId="0" xfId="0" applyNumberFormat="1" applyFont="1" applyFill="1" applyBorder="1" applyAlignment="1" applyProtection="1">
      <alignment horizontal="center" wrapText="1"/>
    </xf>
    <xf numFmtId="0" fontId="42" fillId="0" borderId="0" xfId="0" applyFont="1" applyProtection="1"/>
    <xf numFmtId="0" fontId="41" fillId="0" borderId="0" xfId="0" applyFont="1" applyProtection="1"/>
    <xf numFmtId="0" fontId="41" fillId="0" borderId="0" xfId="0" applyFont="1" applyFill="1" applyBorder="1" applyAlignment="1" applyProtection="1">
      <alignment horizontal="right"/>
    </xf>
    <xf numFmtId="0" fontId="48" fillId="0" borderId="1" xfId="5" applyFont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0" fontId="42" fillId="0" borderId="0" xfId="5" applyFont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0" xfId="0" applyFont="1"/>
    <xf numFmtId="2" fontId="8" fillId="0" borderId="1" xfId="5" applyNumberFormat="1" applyFont="1" applyBorder="1" applyAlignment="1">
      <alignment horizontal="center"/>
    </xf>
    <xf numFmtId="2" fontId="48" fillId="0" borderId="1" xfId="5" applyNumberFormat="1" applyFont="1" applyBorder="1" applyAlignment="1">
      <alignment horizontal="center"/>
    </xf>
    <xf numFmtId="0" fontId="0" fillId="0" borderId="1" xfId="0" applyBorder="1" applyAlignment="1" applyProtection="1">
      <alignment horizontal="center"/>
    </xf>
    <xf numFmtId="2" fontId="40" fillId="0" borderId="1" xfId="10" applyNumberFormat="1" applyFont="1" applyBorder="1" applyAlignment="1">
      <alignment horizontal="center"/>
    </xf>
    <xf numFmtId="0" fontId="8" fillId="0" borderId="1" xfId="5" applyFont="1" applyBorder="1" applyAlignment="1">
      <alignment horizontal="center"/>
    </xf>
    <xf numFmtId="0" fontId="8" fillId="0" borderId="0" xfId="0" applyFont="1" applyAlignment="1" applyProtection="1">
      <alignment horizontal="center" wrapText="1"/>
    </xf>
    <xf numFmtId="1" fontId="8" fillId="0" borderId="1" xfId="0" applyNumberFormat="1" applyFont="1" applyBorder="1" applyAlignment="1">
      <alignment horizontal="center"/>
    </xf>
    <xf numFmtId="1" fontId="0" fillId="0" borderId="1" xfId="0" applyNumberFormat="1" applyBorder="1" applyAlignment="1" applyProtection="1">
      <alignment horizontal="center"/>
    </xf>
    <xf numFmtId="1" fontId="46" fillId="0" borderId="0" xfId="1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48" fillId="0" borderId="5" xfId="0" applyNumberFormat="1" applyFont="1" applyBorder="1" applyAlignment="1">
      <alignment horizontal="center"/>
    </xf>
    <xf numFmtId="167" fontId="8" fillId="0" borderId="0" xfId="0" applyNumberFormat="1" applyFont="1" applyAlignment="1" applyProtection="1">
      <alignment horizontal="center"/>
    </xf>
    <xf numFmtId="1" fontId="8" fillId="0" borderId="0" xfId="0" applyNumberFormat="1" applyFont="1" applyAlignment="1">
      <alignment horizontal="center"/>
    </xf>
    <xf numFmtId="0" fontId="40" fillId="0" borderId="0" xfId="1" applyFont="1" applyFill="1" applyBorder="1" applyAlignment="1" applyProtection="1">
      <alignment horizontal="left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8" fillId="0" borderId="0" xfId="0" applyNumberFormat="1" applyFont="1"/>
    <xf numFmtId="0" fontId="9" fillId="0" borderId="0" xfId="0" applyFont="1" applyBorder="1" applyAlignment="1">
      <alignment horizontal="left"/>
    </xf>
    <xf numFmtId="0" fontId="52" fillId="5" borderId="10" xfId="0" applyFont="1" applyFill="1" applyBorder="1" applyAlignment="1">
      <alignment horizontal="center"/>
    </xf>
    <xf numFmtId="0" fontId="52" fillId="5" borderId="0" xfId="0" applyFont="1" applyFill="1" applyBorder="1" applyAlignment="1">
      <alignment horizontal="center"/>
    </xf>
    <xf numFmtId="1" fontId="46" fillId="0" borderId="10" xfId="1" applyNumberFormat="1" applyFont="1" applyFill="1" applyBorder="1" applyAlignment="1">
      <alignment horizontal="center"/>
    </xf>
    <xf numFmtId="1" fontId="46" fillId="0" borderId="0" xfId="1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 wrapText="1"/>
    </xf>
    <xf numFmtId="164" fontId="8" fillId="0" borderId="0" xfId="0" applyNumberFormat="1" applyFont="1" applyFill="1" applyBorder="1" applyAlignment="1" applyProtection="1">
      <alignment vertical="top" wrapText="1"/>
    </xf>
    <xf numFmtId="0" fontId="8" fillId="0" borderId="0" xfId="0" applyFont="1" applyBorder="1" applyAlignment="1">
      <alignment vertical="top" wrapText="1"/>
    </xf>
    <xf numFmtId="1" fontId="8" fillId="0" borderId="0" xfId="0" applyNumberFormat="1" applyFont="1" applyAlignment="1" applyProtection="1">
      <alignment horizontal="left"/>
    </xf>
  </cellXfs>
  <cellStyles count="11">
    <cellStyle name="Bad" xfId="1" builtinId="27"/>
    <cellStyle name="Currency" xfId="2" builtinId="4"/>
    <cellStyle name="Normal" xfId="0" builtinId="0"/>
    <cellStyle name="Normal 2" xfId="4"/>
    <cellStyle name="Normal 2 2" xfId="6"/>
    <cellStyle name="Normal 2 3" xfId="7"/>
    <cellStyle name="Normal 2 4" xfId="8"/>
    <cellStyle name="Normal 2 5" xfId="9"/>
    <cellStyle name="Normal 3" xfId="5"/>
    <cellStyle name="Normal 4" xfId="3"/>
    <cellStyle name="Normal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tabSelected="1" zoomScale="90" zoomScaleNormal="90" workbookViewId="0">
      <selection activeCell="I32" sqref="I32"/>
    </sheetView>
  </sheetViews>
  <sheetFormatPr defaultRowHeight="13.2"/>
  <cols>
    <col min="1" max="1" width="45.6640625" customWidth="1"/>
    <col min="2" max="2" width="14.6640625" customWidth="1"/>
    <col min="3" max="3" width="11.88671875" customWidth="1"/>
    <col min="4" max="4" width="10.5546875" customWidth="1"/>
    <col min="5" max="5" width="3.109375" customWidth="1"/>
    <col min="6" max="6" width="12.44140625" customWidth="1"/>
    <col min="8" max="8" width="11.5546875" customWidth="1"/>
    <col min="9" max="9" width="13.5546875" customWidth="1"/>
    <col min="10" max="10" width="15.33203125" customWidth="1"/>
    <col min="11" max="11" width="12.88671875" customWidth="1"/>
    <col min="12" max="12" width="9.33203125" customWidth="1"/>
    <col min="13" max="13" width="11.109375" customWidth="1"/>
    <col min="14" max="14" width="10.33203125" style="3" customWidth="1"/>
    <col min="15" max="15" width="13.33203125" customWidth="1"/>
  </cols>
  <sheetData>
    <row r="1" spans="1:18" ht="34.799999999999997">
      <c r="A1" s="408" t="s">
        <v>114</v>
      </c>
      <c r="B1" s="6"/>
      <c r="C1" s="6"/>
      <c r="D1" s="6"/>
      <c r="E1" s="6"/>
      <c r="F1" s="6"/>
      <c r="G1" s="35"/>
      <c r="H1" s="6"/>
      <c r="I1" s="6"/>
      <c r="J1" s="6"/>
      <c r="K1" s="6"/>
      <c r="L1" s="6"/>
      <c r="M1" s="6"/>
      <c r="N1" s="17"/>
    </row>
    <row r="2" spans="1:18">
      <c r="A2" s="6"/>
      <c r="B2" s="5" t="s">
        <v>12</v>
      </c>
      <c r="C2" s="5" t="s">
        <v>1</v>
      </c>
      <c r="D2" s="6"/>
      <c r="E2" s="10"/>
      <c r="F2" s="5" t="s">
        <v>24</v>
      </c>
      <c r="G2" s="35"/>
      <c r="H2" s="6"/>
      <c r="I2" s="5" t="s">
        <v>140</v>
      </c>
      <c r="J2" s="5" t="s">
        <v>61</v>
      </c>
      <c r="K2" s="5" t="s">
        <v>51</v>
      </c>
      <c r="L2" s="5" t="s">
        <v>22</v>
      </c>
      <c r="M2" s="10" t="s">
        <v>39</v>
      </c>
      <c r="N2" s="150"/>
      <c r="O2" s="2" t="s">
        <v>142</v>
      </c>
    </row>
    <row r="3" spans="1:18">
      <c r="A3" s="6"/>
      <c r="B3" s="5" t="s">
        <v>2</v>
      </c>
      <c r="C3" s="5" t="s">
        <v>25</v>
      </c>
      <c r="D3" s="5" t="s">
        <v>40</v>
      </c>
      <c r="E3" s="5"/>
      <c r="F3" s="33" t="s">
        <v>49</v>
      </c>
      <c r="G3" s="5" t="s">
        <v>0</v>
      </c>
      <c r="H3" s="5" t="s">
        <v>19</v>
      </c>
      <c r="I3" s="2" t="s">
        <v>141</v>
      </c>
      <c r="J3" s="2" t="s">
        <v>62</v>
      </c>
      <c r="K3" s="5" t="s">
        <v>52</v>
      </c>
      <c r="L3" s="5" t="s">
        <v>23</v>
      </c>
      <c r="M3" s="5" t="s">
        <v>38</v>
      </c>
      <c r="N3" s="5" t="s">
        <v>33</v>
      </c>
      <c r="R3" s="5"/>
    </row>
    <row r="4" spans="1:18" ht="15.6">
      <c r="A4" s="409" t="s">
        <v>109</v>
      </c>
      <c r="B4" s="58">
        <f>Paper!C28</f>
        <v>41</v>
      </c>
      <c r="C4" s="170">
        <f>Static!B4</f>
        <v>50</v>
      </c>
      <c r="D4" s="58">
        <f>MSRP!K6</f>
        <v>35.626128964503252</v>
      </c>
      <c r="E4" s="170"/>
      <c r="F4" s="338">
        <f>Range!C6</f>
        <v>100</v>
      </c>
      <c r="G4" s="58">
        <f>Oral!AN4</f>
        <v>58.266666666666666</v>
      </c>
      <c r="H4" s="77">
        <f>Noise!G6</f>
        <v>150</v>
      </c>
      <c r="I4" s="384">
        <f>'Objective Handling'!E6</f>
        <v>50</v>
      </c>
      <c r="J4" s="242">
        <f>'Acceleration+Load'!E6</f>
        <v>50</v>
      </c>
      <c r="K4" s="425">
        <f>'Draw Bar Pull'!D7</f>
        <v>5</v>
      </c>
      <c r="L4" s="170">
        <f>'Cold Start'!C4</f>
        <v>2.5</v>
      </c>
      <c r="M4" s="170">
        <f>'Penalties and Bonuses'!J4</f>
        <v>0</v>
      </c>
      <c r="N4" s="446">
        <f>'Vehicle Weights'!G5</f>
        <v>100</v>
      </c>
      <c r="O4" s="453">
        <f>SUM(B4:N4)</f>
        <v>642.39279563116997</v>
      </c>
      <c r="R4" s="58"/>
    </row>
    <row r="5" spans="1:18" ht="18.600000000000001" customHeight="1">
      <c r="A5" s="409" t="s">
        <v>110</v>
      </c>
      <c r="B5" s="58">
        <f>Paper!D28</f>
        <v>56</v>
      </c>
      <c r="C5" s="170">
        <f>Static!B5</f>
        <v>50</v>
      </c>
      <c r="D5" s="58">
        <f>MSRP!K7</f>
        <v>22</v>
      </c>
      <c r="E5" s="170"/>
      <c r="F5" s="338">
        <f>Range!C7</f>
        <v>0</v>
      </c>
      <c r="G5" s="58">
        <f>Oral!AN5</f>
        <v>50.1</v>
      </c>
      <c r="H5" s="77">
        <f>Noise!G7</f>
        <v>0</v>
      </c>
      <c r="I5" s="384">
        <f>'Objective Handling'!E7</f>
        <v>0</v>
      </c>
      <c r="J5" s="242">
        <v>0</v>
      </c>
      <c r="K5" s="425">
        <f>'Draw Bar Pull'!D8</f>
        <v>0</v>
      </c>
      <c r="L5" s="170">
        <f>'Cold Start'!C5</f>
        <v>0</v>
      </c>
      <c r="M5" s="170">
        <f>'Penalties and Bonuses'!J5</f>
        <v>0</v>
      </c>
      <c r="N5" s="446">
        <f>'Vehicle Weights'!G6</f>
        <v>0</v>
      </c>
      <c r="O5" s="453">
        <f t="shared" ref="O5:O8" si="0">SUM(B5:N5)</f>
        <v>178.1</v>
      </c>
      <c r="R5" s="58"/>
    </row>
    <row r="6" spans="1:18" ht="15.6">
      <c r="A6" s="409" t="s">
        <v>111</v>
      </c>
      <c r="B6" s="58">
        <f>Paper!E28</f>
        <v>34.5</v>
      </c>
      <c r="C6" s="170">
        <f>Static!B6</f>
        <v>50</v>
      </c>
      <c r="D6" s="58">
        <f>MSRP!K8</f>
        <v>32.71938668346985</v>
      </c>
      <c r="E6" s="170"/>
      <c r="F6" s="338">
        <f>Range!C8</f>
        <v>5</v>
      </c>
      <c r="G6" s="58">
        <f>Oral!AN6</f>
        <v>53.227272727272727</v>
      </c>
      <c r="H6" s="77">
        <f>Noise!G8</f>
        <v>0</v>
      </c>
      <c r="I6" s="384">
        <f>'Objective Handling'!E8</f>
        <v>2.5</v>
      </c>
      <c r="J6" s="242">
        <v>0</v>
      </c>
      <c r="K6" s="425">
        <f>'Draw Bar Pull'!D9</f>
        <v>100</v>
      </c>
      <c r="L6" s="170">
        <f>'Cold Start'!C6</f>
        <v>50</v>
      </c>
      <c r="M6" s="170">
        <f>'Penalties and Bonuses'!J6</f>
        <v>0</v>
      </c>
      <c r="N6" s="446">
        <f>'Vehicle Weights'!G7</f>
        <v>0</v>
      </c>
      <c r="O6" s="453">
        <f t="shared" si="0"/>
        <v>327.94665941074254</v>
      </c>
      <c r="R6" s="58"/>
    </row>
    <row r="7" spans="1:18" ht="15.6">
      <c r="A7" s="409" t="s">
        <v>112</v>
      </c>
      <c r="B7" s="58">
        <f>Paper!F28</f>
        <v>40.4</v>
      </c>
      <c r="C7" s="170">
        <f>Static!B7</f>
        <v>50</v>
      </c>
      <c r="D7" s="58">
        <f>MSRP!K9</f>
        <v>39</v>
      </c>
      <c r="E7" s="170"/>
      <c r="F7" s="338">
        <f>Range!C9</f>
        <v>0</v>
      </c>
      <c r="G7" s="58">
        <f>Oral!AN7</f>
        <v>36.136363636363633</v>
      </c>
      <c r="H7" s="77">
        <f>Noise!G9</f>
        <v>0</v>
      </c>
      <c r="I7" s="384">
        <f>'Objective Handling'!E9</f>
        <v>0</v>
      </c>
      <c r="J7" s="242">
        <v>0</v>
      </c>
      <c r="K7" s="425">
        <f>'Draw Bar Pull'!D10</f>
        <v>0</v>
      </c>
      <c r="L7" s="170">
        <f>'Cold Start'!C7</f>
        <v>0</v>
      </c>
      <c r="M7" s="170">
        <f>'Penalties and Bonuses'!J7</f>
        <v>0</v>
      </c>
      <c r="N7" s="446">
        <f>'Vehicle Weights'!G8</f>
        <v>0</v>
      </c>
      <c r="O7" s="453">
        <f t="shared" si="0"/>
        <v>165.53636363636363</v>
      </c>
      <c r="R7" s="58"/>
    </row>
    <row r="8" spans="1:18" ht="15.6">
      <c r="A8" s="409" t="s">
        <v>113</v>
      </c>
      <c r="B8" s="58">
        <f>Paper!G28</f>
        <v>26</v>
      </c>
      <c r="C8" s="170">
        <f>Static!B8</f>
        <v>50</v>
      </c>
      <c r="D8" s="58">
        <f>MSRP!K10</f>
        <v>22.835818805573055</v>
      </c>
      <c r="E8" s="170"/>
      <c r="F8" s="338">
        <f>Range!C10</f>
        <v>0</v>
      </c>
      <c r="G8" s="58">
        <f>Oral!AN8</f>
        <v>50.727272727272727</v>
      </c>
      <c r="H8" s="77">
        <f>Noise!G10</f>
        <v>0</v>
      </c>
      <c r="I8" s="384">
        <f>'Objective Handling'!E10</f>
        <v>0</v>
      </c>
      <c r="J8" s="242">
        <v>0</v>
      </c>
      <c r="K8" s="425">
        <f>'Draw Bar Pull'!D11</f>
        <v>0</v>
      </c>
      <c r="L8" s="170">
        <f>'Cold Start'!C8</f>
        <v>0</v>
      </c>
      <c r="M8" s="170">
        <f>'Penalties and Bonuses'!J8</f>
        <v>0</v>
      </c>
      <c r="N8" s="446">
        <f>'Vehicle Weights'!G9</f>
        <v>0</v>
      </c>
      <c r="O8" s="453">
        <f t="shared" si="0"/>
        <v>149.56309153284579</v>
      </c>
      <c r="R8" s="58"/>
    </row>
    <row r="9" spans="1:18">
      <c r="A9" s="131"/>
      <c r="B9" s="56" t="s">
        <v>24</v>
      </c>
      <c r="C9" s="56" t="s">
        <v>24</v>
      </c>
      <c r="D9" s="56" t="s">
        <v>24</v>
      </c>
      <c r="E9" s="56" t="s">
        <v>24</v>
      </c>
      <c r="F9" s="56" t="s">
        <v>24</v>
      </c>
      <c r="G9" s="56" t="s">
        <v>24</v>
      </c>
      <c r="H9" s="56" t="s">
        <v>24</v>
      </c>
      <c r="I9" s="228"/>
      <c r="J9" s="56" t="s">
        <v>24</v>
      </c>
      <c r="K9" s="56" t="s">
        <v>24</v>
      </c>
      <c r="L9" s="56" t="s">
        <v>24</v>
      </c>
      <c r="M9" s="56" t="s">
        <v>24</v>
      </c>
      <c r="N9" s="334" t="s">
        <v>24</v>
      </c>
      <c r="R9" s="58"/>
    </row>
    <row r="10" spans="1:18" s="141" customFormat="1">
      <c r="A10" s="131"/>
      <c r="B10" s="51"/>
      <c r="C10" s="170"/>
      <c r="D10" s="170"/>
      <c r="E10" s="170"/>
      <c r="F10" s="27"/>
      <c r="G10" s="51"/>
      <c r="H10" s="58"/>
      <c r="I10" s="59"/>
      <c r="J10" s="59"/>
      <c r="K10" s="51"/>
      <c r="L10" s="51"/>
      <c r="M10" s="51"/>
      <c r="N10" s="268"/>
      <c r="O10" s="174"/>
      <c r="R10" s="155"/>
    </row>
    <row r="11" spans="1:18">
      <c r="A11" s="131"/>
      <c r="B11" s="51"/>
      <c r="C11" s="170"/>
      <c r="D11" s="170"/>
      <c r="E11" s="170"/>
      <c r="F11" s="27"/>
      <c r="G11" s="51"/>
      <c r="H11" s="58"/>
      <c r="I11" s="59"/>
      <c r="J11" s="59"/>
      <c r="K11" s="51"/>
      <c r="L11" s="51"/>
      <c r="M11" s="51"/>
      <c r="N11" s="268"/>
    </row>
    <row r="12" spans="1:18">
      <c r="A12" s="131"/>
      <c r="B12" s="51"/>
      <c r="C12" s="170"/>
      <c r="D12" s="170"/>
      <c r="E12" s="170"/>
      <c r="F12" s="27"/>
      <c r="G12" s="51"/>
      <c r="H12" s="58"/>
      <c r="I12" s="59"/>
      <c r="J12" s="59"/>
      <c r="K12" s="51"/>
      <c r="L12" s="51"/>
      <c r="M12" s="51"/>
      <c r="N12" s="268"/>
    </row>
    <row r="13" spans="1:18">
      <c r="A13" s="131"/>
      <c r="B13" s="51"/>
      <c r="C13" s="170"/>
      <c r="D13" s="170"/>
      <c r="E13" s="170"/>
      <c r="F13" s="27"/>
      <c r="G13" s="170"/>
      <c r="H13" s="257"/>
      <c r="I13" s="59"/>
      <c r="J13" s="59"/>
      <c r="K13" s="51"/>
      <c r="L13" s="51"/>
      <c r="M13" s="51"/>
      <c r="N13" s="268"/>
    </row>
    <row r="14" spans="1:18">
      <c r="A14" s="131"/>
      <c r="B14" s="51"/>
      <c r="C14" s="51"/>
      <c r="D14" s="51"/>
      <c r="E14" s="51"/>
      <c r="F14" s="51"/>
      <c r="G14" s="332"/>
      <c r="H14" s="258"/>
      <c r="J14" s="59"/>
      <c r="K14" s="51"/>
      <c r="L14" s="51"/>
      <c r="M14" s="51"/>
      <c r="N14" s="17"/>
    </row>
    <row r="15" spans="1:18">
      <c r="C15" s="161"/>
      <c r="G15" s="32"/>
      <c r="H15" s="258"/>
      <c r="M15" s="13"/>
      <c r="N15" s="17"/>
    </row>
    <row r="16" spans="1:18">
      <c r="A16" s="10"/>
      <c r="B16" s="19"/>
      <c r="C16" s="16" t="s">
        <v>60</v>
      </c>
      <c r="D16" s="16"/>
      <c r="E16" s="31"/>
      <c r="F16" s="16"/>
      <c r="G16" s="30"/>
      <c r="L16" s="52"/>
      <c r="M16" s="9"/>
      <c r="N16" s="17"/>
    </row>
    <row r="17" spans="1:14">
      <c r="A17" s="6"/>
      <c r="B17" s="19"/>
      <c r="C17" s="5" t="s">
        <v>12</v>
      </c>
      <c r="D17" s="5"/>
      <c r="E17" s="19"/>
      <c r="F17" s="5"/>
      <c r="G17" s="19" t="s">
        <v>13</v>
      </c>
      <c r="H17" s="19" t="s">
        <v>15</v>
      </c>
      <c r="L17" s="52"/>
      <c r="M17" s="9"/>
      <c r="N17" s="17"/>
    </row>
    <row r="18" spans="1:14">
      <c r="A18" s="6"/>
      <c r="B18" s="19"/>
      <c r="C18" s="5" t="s">
        <v>11</v>
      </c>
      <c r="D18" s="5"/>
      <c r="E18" s="19"/>
      <c r="F18" s="5"/>
      <c r="G18" s="19" t="s">
        <v>5</v>
      </c>
      <c r="H18" s="19" t="s">
        <v>14</v>
      </c>
      <c r="L18" s="52"/>
      <c r="M18" s="9"/>
      <c r="N18" s="17"/>
    </row>
    <row r="19" spans="1:14" ht="15.6">
      <c r="A19" s="409" t="s">
        <v>109</v>
      </c>
      <c r="B19" s="32"/>
      <c r="C19" s="358">
        <f>IF(Range!B6&lt;10,("Not Eligible"),(B4+G4+C4))</f>
        <v>149.26666666666665</v>
      </c>
      <c r="D19" s="222"/>
      <c r="E19" s="164"/>
      <c r="F19" s="222"/>
      <c r="G19" s="16">
        <f>SUM(B4:N4)</f>
        <v>642.39279563116997</v>
      </c>
      <c r="H19" s="5">
        <f>RANK(G19,$G$19:$G$23)</f>
        <v>1</v>
      </c>
      <c r="I19" s="258"/>
      <c r="J19" s="256"/>
      <c r="L19" s="52"/>
      <c r="M19" s="18"/>
      <c r="N19" s="17"/>
    </row>
    <row r="20" spans="1:14" ht="17.399999999999999" customHeight="1">
      <c r="A20" s="409" t="s">
        <v>110</v>
      </c>
      <c r="B20" s="32"/>
      <c r="C20" s="358" t="str">
        <f>IF(Range!B7&lt;10,("Not Eligible"),(B5+G5+C5))</f>
        <v>Not Eligible</v>
      </c>
      <c r="D20" s="222"/>
      <c r="E20" s="164"/>
      <c r="F20" s="222"/>
      <c r="G20" s="16">
        <f>SUM(B5:N5)</f>
        <v>178.1</v>
      </c>
      <c r="H20" s="5">
        <f>RANK(G20,$G$19:$G$23)</f>
        <v>3</v>
      </c>
      <c r="J20" s="256"/>
      <c r="L20" s="52"/>
      <c r="M20" s="18"/>
      <c r="N20" s="17"/>
    </row>
    <row r="21" spans="1:14" ht="15.6">
      <c r="A21" s="409" t="s">
        <v>111</v>
      </c>
      <c r="B21" s="32"/>
      <c r="C21" s="358" t="str">
        <f>IF(Range!B8&lt;10,("Not Eligible"),(B6+G6+C6))</f>
        <v>Not Eligible</v>
      </c>
      <c r="D21" s="222"/>
      <c r="E21" s="164"/>
      <c r="F21" s="222"/>
      <c r="G21" s="16">
        <f>SUM(B6:N6)</f>
        <v>327.94665941074254</v>
      </c>
      <c r="H21" s="5">
        <f>RANK(G21,$G$19:$G$23)</f>
        <v>2</v>
      </c>
      <c r="J21" s="256"/>
      <c r="L21" s="52"/>
      <c r="M21" s="18"/>
      <c r="N21" s="17"/>
    </row>
    <row r="22" spans="1:14" ht="15.6">
      <c r="A22" s="409" t="s">
        <v>112</v>
      </c>
      <c r="B22" s="32"/>
      <c r="C22" s="358" t="str">
        <f>IF(Range!B9&lt;10,("Not Eligible"),(B7+G7+C7))</f>
        <v>Not Eligible</v>
      </c>
      <c r="D22" s="222"/>
      <c r="E22" s="164"/>
      <c r="F22" s="222"/>
      <c r="G22" s="16">
        <f>SUM(B7:N7)</f>
        <v>165.53636363636363</v>
      </c>
      <c r="H22" s="5">
        <f>RANK(G22,$G$19:$G$23)</f>
        <v>4</v>
      </c>
      <c r="J22" s="256"/>
      <c r="L22" s="52"/>
      <c r="M22" s="18"/>
      <c r="N22" s="17"/>
    </row>
    <row r="23" spans="1:14" ht="15.6">
      <c r="A23" s="409" t="s">
        <v>113</v>
      </c>
      <c r="B23" s="32"/>
      <c r="C23" s="358" t="str">
        <f>IF(Range!B10&lt;10,("Not Eligible"),(B8+G8+C8))</f>
        <v>Not Eligible</v>
      </c>
      <c r="D23" s="222"/>
      <c r="E23" s="164"/>
      <c r="F23" s="222"/>
      <c r="G23" s="16">
        <f>SUM(B8:N8)</f>
        <v>149.56309153284579</v>
      </c>
      <c r="H23" s="5">
        <f>RANK(G23,$G$19:$G$23)</f>
        <v>5</v>
      </c>
      <c r="I23" s="258"/>
      <c r="J23" s="256"/>
      <c r="L23" s="52"/>
      <c r="M23" s="18"/>
      <c r="N23" s="17"/>
    </row>
    <row r="24" spans="1:14">
      <c r="A24" s="342"/>
      <c r="B24" s="32"/>
      <c r="C24" s="32"/>
      <c r="D24" s="79"/>
      <c r="E24" s="79"/>
      <c r="F24" s="79"/>
      <c r="G24" s="31"/>
      <c r="H24" s="19"/>
      <c r="L24" s="52"/>
      <c r="M24" s="18"/>
      <c r="N24" s="17"/>
    </row>
    <row r="25" spans="1:14">
      <c r="A25" s="131"/>
      <c r="B25" s="30" t="s">
        <v>97</v>
      </c>
      <c r="C25" s="359">
        <f>MAX(C19:C23)</f>
        <v>149.26666666666665</v>
      </c>
      <c r="D25" s="79"/>
      <c r="E25" s="79"/>
      <c r="F25" s="79"/>
      <c r="G25" s="31"/>
      <c r="H25" s="19"/>
      <c r="L25" s="52"/>
      <c r="M25" s="18"/>
      <c r="N25" s="17"/>
    </row>
    <row r="26" spans="1:14">
      <c r="A26" s="131"/>
      <c r="B26" s="32"/>
      <c r="C26" s="359"/>
      <c r="D26" s="79"/>
      <c r="E26" s="79"/>
      <c r="F26" s="79"/>
      <c r="G26" s="31"/>
      <c r="H26" s="19"/>
      <c r="L26" s="52"/>
      <c r="M26" s="18"/>
      <c r="N26" s="17"/>
    </row>
    <row r="27" spans="1:14" s="66" customFormat="1">
      <c r="A27" s="131"/>
      <c r="B27" s="32"/>
      <c r="C27" s="32" t="s">
        <v>24</v>
      </c>
      <c r="D27" s="79"/>
      <c r="E27" s="79" t="s">
        <v>24</v>
      </c>
      <c r="F27" s="79"/>
      <c r="G27" s="31"/>
      <c r="H27" s="19"/>
      <c r="I27" s="67"/>
      <c r="J27" s="67"/>
      <c r="K27" s="67"/>
      <c r="L27" s="67"/>
      <c r="M27" s="67"/>
      <c r="N27" s="134"/>
    </row>
    <row r="28" spans="1:14" s="66" customFormat="1">
      <c r="A28" s="386" t="s">
        <v>24</v>
      </c>
      <c r="F28" s="77"/>
      <c r="G28" s="34"/>
      <c r="H28" s="67"/>
      <c r="I28" s="67"/>
      <c r="J28" s="67"/>
      <c r="K28" s="67"/>
      <c r="L28" s="67"/>
      <c r="M28" s="67"/>
      <c r="N28" s="134"/>
    </row>
    <row r="29" spans="1:14" s="66" customFormat="1" ht="14.4" customHeight="1">
      <c r="A29" s="407" t="s">
        <v>106</v>
      </c>
      <c r="B29" s="455" t="s">
        <v>109</v>
      </c>
      <c r="C29" s="456"/>
      <c r="D29" s="456"/>
      <c r="F29" s="77"/>
      <c r="G29" s="34"/>
      <c r="H29" s="67"/>
      <c r="I29" s="35"/>
      <c r="J29" s="35"/>
      <c r="K29" s="35"/>
      <c r="L29" s="35"/>
      <c r="M29" s="35"/>
      <c r="N29" s="134"/>
    </row>
    <row r="30" spans="1:14" s="66" customFormat="1" ht="14.4" customHeight="1">
      <c r="A30" s="407" t="s">
        <v>144</v>
      </c>
      <c r="B30" s="457" t="s">
        <v>111</v>
      </c>
      <c r="C30" s="458"/>
      <c r="D30" s="458"/>
      <c r="E30" s="442"/>
      <c r="F30" s="465" t="s">
        <v>146</v>
      </c>
      <c r="G30" s="34"/>
      <c r="H30" s="67"/>
      <c r="I30" s="35"/>
      <c r="J30" s="35"/>
      <c r="K30" s="35"/>
      <c r="L30" s="35"/>
      <c r="M30" s="35"/>
      <c r="N30" s="134"/>
    </row>
    <row r="31" spans="1:14" s="66" customFormat="1" ht="14.4" customHeight="1">
      <c r="A31" s="407" t="s">
        <v>145</v>
      </c>
      <c r="B31" s="459" t="s">
        <v>110</v>
      </c>
      <c r="C31" s="460"/>
      <c r="D31" s="460"/>
      <c r="E31" s="443"/>
      <c r="F31" s="465" t="s">
        <v>146</v>
      </c>
      <c r="G31" s="34"/>
      <c r="H31" s="67"/>
      <c r="I31" s="35"/>
      <c r="J31" s="35"/>
      <c r="K31" s="35"/>
      <c r="L31" s="35"/>
      <c r="M31" s="35"/>
      <c r="N31" s="134"/>
    </row>
    <row r="32" spans="1:14" s="66" customFormat="1" ht="14.4" customHeight="1">
      <c r="A32" s="407" t="s">
        <v>143</v>
      </c>
      <c r="B32" s="459" t="s">
        <v>109</v>
      </c>
      <c r="C32" s="460"/>
      <c r="D32" s="460"/>
      <c r="E32" s="443"/>
      <c r="F32" s="35"/>
      <c r="G32" s="35"/>
      <c r="H32" s="35"/>
      <c r="I32" s="35"/>
      <c r="J32" s="35"/>
      <c r="K32" s="35"/>
      <c r="L32" s="35"/>
      <c r="M32" s="35"/>
      <c r="N32" s="134"/>
    </row>
    <row r="33" spans="1:14" s="66" customFormat="1" ht="15" customHeight="1">
      <c r="A33" s="385"/>
      <c r="B33" s="454"/>
      <c r="C33" s="454"/>
      <c r="D33" s="454"/>
      <c r="E33" s="454"/>
      <c r="F33" s="35"/>
      <c r="G33" s="35"/>
      <c r="H33" s="35"/>
      <c r="I33" s="35"/>
      <c r="J33" s="35"/>
      <c r="K33" s="35"/>
      <c r="L33" s="35"/>
      <c r="M33" s="35"/>
      <c r="N33" s="134"/>
    </row>
    <row r="34" spans="1:14" ht="15" customHeight="1">
      <c r="A34" s="385" t="s">
        <v>24</v>
      </c>
      <c r="B34" s="454"/>
      <c r="C34" s="454"/>
      <c r="D34" s="454"/>
      <c r="E34" s="454"/>
      <c r="F34" s="35"/>
      <c r="G34" s="35"/>
      <c r="H34" s="35"/>
      <c r="I34" s="6"/>
      <c r="J34" s="6"/>
      <c r="K34" s="6"/>
      <c r="L34" s="6"/>
      <c r="M34" s="6"/>
      <c r="N34" s="17"/>
    </row>
    <row r="35" spans="1:14">
      <c r="A35" s="76"/>
      <c r="B35" s="209"/>
    </row>
    <row r="36" spans="1:14">
      <c r="A36" s="76"/>
      <c r="B36" s="209"/>
    </row>
    <row r="37" spans="1:14">
      <c r="A37" s="76"/>
      <c r="B37" s="209"/>
    </row>
    <row r="38" spans="1:14">
      <c r="A38" s="165"/>
      <c r="B38" s="209"/>
      <c r="C38" s="133"/>
    </row>
    <row r="39" spans="1:14">
      <c r="A39" s="165"/>
      <c r="B39" s="209"/>
      <c r="C39" s="133"/>
    </row>
  </sheetData>
  <mergeCells count="6">
    <mergeCell ref="B34:E34"/>
    <mergeCell ref="B29:D29"/>
    <mergeCell ref="B30:D30"/>
    <mergeCell ref="B31:D31"/>
    <mergeCell ref="B32:D32"/>
    <mergeCell ref="B33:E33"/>
  </mergeCells>
  <phoneticPr fontId="24" type="noConversion"/>
  <printOptions gridLines="1"/>
  <pageMargins left="0.75" right="0.75" top="1" bottom="1" header="0.5" footer="0.5"/>
  <pageSetup scale="68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E6" sqref="E6"/>
    </sheetView>
  </sheetViews>
  <sheetFormatPr defaultRowHeight="13.8"/>
  <cols>
    <col min="1" max="1" width="42.6640625" customWidth="1"/>
    <col min="2" max="2" width="17.6640625" style="433" bestFit="1" customWidth="1"/>
    <col min="3" max="3" width="14.6640625" customWidth="1"/>
  </cols>
  <sheetData>
    <row r="1" spans="1:5" ht="17.399999999999999">
      <c r="A1" s="7" t="s">
        <v>123</v>
      </c>
      <c r="B1" s="426"/>
      <c r="C1" s="6"/>
      <c r="D1" s="6"/>
      <c r="E1" s="6"/>
    </row>
    <row r="2" spans="1:5">
      <c r="A2" s="6"/>
      <c r="B2" s="427"/>
      <c r="C2" s="6"/>
      <c r="D2" s="6"/>
      <c r="E2" s="6"/>
    </row>
    <row r="3" spans="1:5">
      <c r="A3" s="12"/>
      <c r="B3" s="428" t="s">
        <v>10</v>
      </c>
      <c r="C3" s="54" t="s">
        <v>7</v>
      </c>
      <c r="D3" s="6"/>
      <c r="E3" s="6"/>
    </row>
    <row r="4" spans="1:5" ht="15.6">
      <c r="A4" s="409" t="s">
        <v>109</v>
      </c>
      <c r="B4" s="429" t="s">
        <v>133</v>
      </c>
      <c r="C4" s="54">
        <v>2.5</v>
      </c>
      <c r="D4" s="447" t="s">
        <v>139</v>
      </c>
      <c r="E4" s="6"/>
    </row>
    <row r="5" spans="1:5" ht="15.6">
      <c r="A5" s="409" t="s">
        <v>110</v>
      </c>
      <c r="B5" s="429" t="s">
        <v>133</v>
      </c>
      <c r="C5" s="54">
        <f>IF(B5="fail",0,50)</f>
        <v>0</v>
      </c>
      <c r="D5" s="406"/>
      <c r="E5" s="6"/>
    </row>
    <row r="6" spans="1:5" ht="15.6">
      <c r="A6" s="409" t="s">
        <v>111</v>
      </c>
      <c r="B6" s="267" t="s">
        <v>132</v>
      </c>
      <c r="C6" s="54">
        <f t="shared" ref="C6" si="0">IF(B6="fail",0,50)</f>
        <v>50</v>
      </c>
      <c r="D6" s="341"/>
      <c r="E6" s="6"/>
    </row>
    <row r="7" spans="1:5" ht="15.6">
      <c r="A7" s="409" t="s">
        <v>112</v>
      </c>
      <c r="B7" s="267" t="s">
        <v>133</v>
      </c>
      <c r="C7" s="54">
        <f>IF(B7="fail",0,50)</f>
        <v>0</v>
      </c>
      <c r="D7" s="341"/>
      <c r="E7" s="6"/>
    </row>
    <row r="8" spans="1:5" ht="15.6">
      <c r="A8" s="409" t="s">
        <v>113</v>
      </c>
      <c r="B8" s="267" t="s">
        <v>133</v>
      </c>
      <c r="C8" s="54">
        <f t="shared" ref="C8" si="1">IF(B8="fail",0,50)</f>
        <v>0</v>
      </c>
      <c r="D8" s="341"/>
    </row>
    <row r="9" spans="1:5">
      <c r="A9" s="206"/>
      <c r="B9" s="430"/>
      <c r="C9" s="54"/>
      <c r="D9" s="6"/>
      <c r="E9" s="6"/>
    </row>
    <row r="10" spans="1:5" s="141" customFormat="1">
      <c r="A10" s="206"/>
      <c r="B10" s="430"/>
      <c r="C10" s="154"/>
      <c r="D10" s="135"/>
      <c r="E10" s="135"/>
    </row>
    <row r="11" spans="1:5">
      <c r="A11" s="206"/>
      <c r="B11" s="431"/>
      <c r="C11" s="154"/>
    </row>
    <row r="12" spans="1:5">
      <c r="A12" s="206"/>
      <c r="B12" s="432"/>
      <c r="C12" s="154"/>
    </row>
    <row r="13" spans="1:5">
      <c r="A13" s="206"/>
      <c r="B13" s="432"/>
      <c r="C13" s="154"/>
    </row>
  </sheetData>
  <phoneticPr fontId="24" type="noConversion"/>
  <printOptions gridLines="1"/>
  <pageMargins left="0.75" right="0.75" top="1" bottom="1" header="0.5" footer="0.5"/>
  <pageSetup orientation="landscape" horizont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26"/>
  <sheetViews>
    <sheetView workbookViewId="0">
      <selection activeCell="G7" sqref="G7"/>
    </sheetView>
  </sheetViews>
  <sheetFormatPr defaultRowHeight="13.2"/>
  <cols>
    <col min="1" max="1" width="48.33203125" customWidth="1"/>
    <col min="2" max="5" width="10.33203125" customWidth="1"/>
  </cols>
  <sheetData>
    <row r="1" spans="1:21" ht="17.399999999999999">
      <c r="A1" s="229" t="s">
        <v>124</v>
      </c>
    </row>
    <row r="2" spans="1:21" ht="17.399999999999999">
      <c r="A2" s="43"/>
      <c r="B2" s="28"/>
      <c r="C2" s="28"/>
      <c r="D2" s="28"/>
      <c r="E2" s="28"/>
      <c r="F2" s="29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>
      <c r="B3" s="28"/>
      <c r="C3" s="28"/>
      <c r="D3" s="28"/>
      <c r="E3" s="28"/>
      <c r="F3" s="29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>
      <c r="B4" s="132" t="s">
        <v>29</v>
      </c>
      <c r="C4" s="132" t="s">
        <v>30</v>
      </c>
      <c r="D4" s="132" t="s">
        <v>31</v>
      </c>
      <c r="E4" s="41" t="s">
        <v>13</v>
      </c>
      <c r="G4" s="36" t="s">
        <v>28</v>
      </c>
      <c r="H4" s="2" t="s">
        <v>16</v>
      </c>
    </row>
    <row r="5" spans="1:21" ht="15" customHeight="1">
      <c r="A5" s="409" t="s">
        <v>109</v>
      </c>
      <c r="B5" s="361">
        <v>138</v>
      </c>
      <c r="C5" s="362">
        <v>123</v>
      </c>
      <c r="D5" s="362">
        <v>418</v>
      </c>
      <c r="E5" s="394">
        <f>SUM(B5:D5)</f>
        <v>679</v>
      </c>
      <c r="F5" s="247"/>
      <c r="G5" s="424">
        <v>100</v>
      </c>
      <c r="H5" s="16">
        <f>RANK($E5,$E$4:$E$8)</f>
        <v>2</v>
      </c>
    </row>
    <row r="6" spans="1:21" ht="15.6">
      <c r="A6" s="409" t="s">
        <v>110</v>
      </c>
      <c r="B6" s="333"/>
      <c r="C6" s="333"/>
      <c r="D6" s="333"/>
      <c r="E6" s="394"/>
      <c r="F6" s="262"/>
      <c r="G6" s="243"/>
      <c r="H6" s="16" t="e">
        <f>RANK($E6,$E$4:$E$8)</f>
        <v>#N/A</v>
      </c>
    </row>
    <row r="7" spans="1:21" ht="15.6">
      <c r="A7" s="409" t="s">
        <v>111</v>
      </c>
      <c r="B7" s="333">
        <v>221</v>
      </c>
      <c r="C7" s="333">
        <v>215</v>
      </c>
      <c r="D7" s="333">
        <v>422</v>
      </c>
      <c r="E7" s="394">
        <f t="shared" ref="E7" si="0">SUM(B7:D7)</f>
        <v>858</v>
      </c>
      <c r="F7" s="247"/>
      <c r="G7" s="424">
        <v>0</v>
      </c>
      <c r="H7" s="16">
        <f>RANK($E7,$E$4:$E$8)</f>
        <v>1</v>
      </c>
    </row>
    <row r="8" spans="1:21" ht="15.6">
      <c r="A8" s="409" t="s">
        <v>112</v>
      </c>
      <c r="B8" s="333"/>
      <c r="C8" s="333"/>
      <c r="D8" s="333"/>
      <c r="E8" s="394"/>
      <c r="F8" s="247"/>
      <c r="G8" s="243"/>
      <c r="H8" s="16" t="e">
        <f>RANK($E8,$E$4:$E$8)</f>
        <v>#N/A</v>
      </c>
    </row>
    <row r="9" spans="1:21" ht="15.6">
      <c r="A9" s="409" t="s">
        <v>113</v>
      </c>
      <c r="B9" s="333"/>
      <c r="C9" s="333"/>
      <c r="D9" s="333"/>
      <c r="E9" s="394"/>
      <c r="F9" s="247"/>
      <c r="G9" s="243"/>
      <c r="H9" s="16" t="e">
        <f>RANK($E9,$E$4:$E$8)</f>
        <v>#N/A</v>
      </c>
    </row>
    <row r="10" spans="1:21">
      <c r="A10" s="188"/>
      <c r="B10" s="192"/>
      <c r="C10" s="192"/>
      <c r="D10" s="192"/>
      <c r="E10" s="61"/>
      <c r="F10" s="208"/>
      <c r="G10" s="180"/>
      <c r="H10" s="180"/>
    </row>
    <row r="11" spans="1:21">
      <c r="A11" s="305" t="s">
        <v>88</v>
      </c>
      <c r="B11" s="201"/>
      <c r="C11" s="208"/>
      <c r="D11" s="208"/>
      <c r="E11" s="1"/>
      <c r="F11" s="1"/>
      <c r="G11" s="180"/>
      <c r="H11" s="180"/>
    </row>
    <row r="12" spans="1:21" ht="17.399999999999999">
      <c r="A12" s="305" t="s">
        <v>69</v>
      </c>
      <c r="B12" s="295"/>
      <c r="C12" s="208"/>
      <c r="D12" s="208"/>
      <c r="E12" s="292"/>
      <c r="F12" s="1"/>
      <c r="G12" s="180"/>
      <c r="H12" s="180"/>
    </row>
    <row r="13" spans="1:21">
      <c r="A13" s="305" t="s">
        <v>89</v>
      </c>
      <c r="B13" s="295"/>
      <c r="C13" s="208"/>
      <c r="D13" s="208"/>
      <c r="E13" s="1"/>
      <c r="F13" s="1"/>
      <c r="G13" s="180"/>
      <c r="H13" s="180"/>
    </row>
    <row r="14" spans="1:21">
      <c r="A14" s="11" t="s">
        <v>71</v>
      </c>
      <c r="B14" s="328">
        <f>B18/(B16-B17)</f>
        <v>-0.55865921787709494</v>
      </c>
      <c r="C14" s="208"/>
      <c r="D14" s="208"/>
      <c r="E14" s="1"/>
      <c r="F14" s="1"/>
      <c r="G14" s="180"/>
      <c r="H14" s="180"/>
    </row>
    <row r="15" spans="1:21">
      <c r="A15" s="11" t="s">
        <v>90</v>
      </c>
      <c r="B15" s="304">
        <f>-(B14*B17)</f>
        <v>479.32960893854744</v>
      </c>
      <c r="E15" s="61"/>
    </row>
    <row r="16" spans="1:21">
      <c r="A16" s="11" t="s">
        <v>56</v>
      </c>
      <c r="B16" s="304">
        <f>MIN(E5:E9)</f>
        <v>679</v>
      </c>
      <c r="C16" s="174" t="s">
        <v>32</v>
      </c>
      <c r="E16" s="61"/>
    </row>
    <row r="17" spans="1:5">
      <c r="A17" s="11" t="s">
        <v>55</v>
      </c>
      <c r="B17" s="304">
        <f>MAX(E5:E9)</f>
        <v>858</v>
      </c>
      <c r="C17" s="174" t="s">
        <v>32</v>
      </c>
      <c r="E17" s="61"/>
    </row>
    <row r="18" spans="1:5">
      <c r="A18" s="11" t="s">
        <v>91</v>
      </c>
      <c r="B18" s="3">
        <v>100</v>
      </c>
      <c r="E18" s="61"/>
    </row>
    <row r="19" spans="1:5">
      <c r="E19" s="61"/>
    </row>
    <row r="20" spans="1:5">
      <c r="E20" s="61"/>
    </row>
    <row r="21" spans="1:5">
      <c r="E21" s="61"/>
    </row>
    <row r="22" spans="1:5">
      <c r="E22" s="61"/>
    </row>
    <row r="23" spans="1:5">
      <c r="E23" s="61"/>
    </row>
    <row r="24" spans="1:5">
      <c r="E24" s="61"/>
    </row>
    <row r="25" spans="1:5">
      <c r="E25" s="61"/>
    </row>
    <row r="26" spans="1:5">
      <c r="E26" s="61"/>
    </row>
  </sheetData>
  <phoneticPr fontId="24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8"/>
  <sheetViews>
    <sheetView workbookViewId="0">
      <selection activeCell="E7" sqref="E7"/>
    </sheetView>
  </sheetViews>
  <sheetFormatPr defaultRowHeight="13.2"/>
  <cols>
    <col min="1" max="1" width="47.6640625" customWidth="1"/>
    <col min="2" max="2" width="9.6640625" customWidth="1"/>
    <col min="3" max="3" width="10" customWidth="1"/>
    <col min="4" max="4" width="11.44140625" customWidth="1"/>
    <col min="5" max="5" width="11.33203125" customWidth="1"/>
    <col min="6" max="6" width="14.33203125" customWidth="1"/>
    <col min="7" max="7" width="12.6640625" customWidth="1"/>
    <col min="8" max="8" width="12.44140625" customWidth="1"/>
    <col min="9" max="9" width="11" customWidth="1"/>
  </cols>
  <sheetData>
    <row r="1" spans="1:8" ht="17.399999999999999">
      <c r="A1" s="229" t="s">
        <v>125</v>
      </c>
    </row>
    <row r="2" spans="1:8" ht="17.399999999999999">
      <c r="A2" s="7" t="s">
        <v>107</v>
      </c>
      <c r="B2" s="8"/>
      <c r="C2" s="6"/>
      <c r="D2" s="9"/>
      <c r="E2" s="211"/>
      <c r="F2" s="35"/>
      <c r="G2" s="6"/>
      <c r="H2" s="6"/>
    </row>
    <row r="3" spans="1:8" s="66" customFormat="1" ht="12.75" customHeight="1">
      <c r="A3" s="35"/>
      <c r="B3" s="35"/>
      <c r="C3" s="35"/>
      <c r="D3" s="67"/>
      <c r="E3" s="164"/>
      <c r="F3" s="35"/>
      <c r="G3" s="35"/>
      <c r="H3" s="35"/>
    </row>
    <row r="4" spans="1:8">
      <c r="A4" s="6"/>
      <c r="B4" s="11"/>
      <c r="C4" s="12"/>
      <c r="D4" s="12"/>
      <c r="E4" s="6"/>
      <c r="F4" s="6"/>
      <c r="G4" s="6"/>
    </row>
    <row r="5" spans="1:8" ht="27" customHeight="1">
      <c r="A5" s="10"/>
      <c r="B5" s="36" t="s">
        <v>17</v>
      </c>
      <c r="C5" s="36" t="s">
        <v>18</v>
      </c>
      <c r="D5" s="36" t="s">
        <v>20</v>
      </c>
      <c r="E5" s="33" t="s">
        <v>5</v>
      </c>
      <c r="F5" s="5" t="s">
        <v>16</v>
      </c>
      <c r="G5" s="17"/>
      <c r="H5" s="33"/>
    </row>
    <row r="6" spans="1:8" ht="16.2" thickBot="1">
      <c r="A6" s="409" t="s">
        <v>109</v>
      </c>
      <c r="B6" s="448">
        <v>70.739999999999995</v>
      </c>
      <c r="C6" s="449">
        <v>57.06</v>
      </c>
      <c r="D6" s="450">
        <f t="shared" ref="D6:D9" si="0">MIN(B6:C6)</f>
        <v>57.06</v>
      </c>
      <c r="E6" s="244">
        <v>50</v>
      </c>
      <c r="F6" s="248">
        <f>RANK(E6,$E$6:$E$10)</f>
        <v>1</v>
      </c>
      <c r="G6" s="17"/>
      <c r="H6" s="445" t="s">
        <v>138</v>
      </c>
    </row>
    <row r="7" spans="1:8" ht="15.6">
      <c r="A7" s="409" t="s">
        <v>110</v>
      </c>
      <c r="B7" s="368"/>
      <c r="C7" s="369"/>
      <c r="D7" s="450">
        <f t="shared" si="0"/>
        <v>0</v>
      </c>
      <c r="E7" s="244">
        <v>0</v>
      </c>
      <c r="F7" s="248">
        <f>RANK(E7,$E$6:$E$10)</f>
        <v>3</v>
      </c>
      <c r="G7" s="17"/>
      <c r="H7" s="65"/>
    </row>
    <row r="8" spans="1:8" ht="15.6">
      <c r="A8" s="409" t="s">
        <v>111</v>
      </c>
      <c r="B8" s="368">
        <v>55.16</v>
      </c>
      <c r="C8" s="444">
        <f>120+16.47</f>
        <v>136.47</v>
      </c>
      <c r="D8" s="450">
        <f t="shared" si="0"/>
        <v>55.16</v>
      </c>
      <c r="E8" s="244">
        <v>2.5</v>
      </c>
      <c r="F8" s="248">
        <f>RANK(E8,$E$6:$E$10)</f>
        <v>2</v>
      </c>
      <c r="G8" s="17"/>
      <c r="H8" s="65"/>
    </row>
    <row r="9" spans="1:8" ht="16.2" thickBot="1">
      <c r="A9" s="409" t="s">
        <v>112</v>
      </c>
      <c r="B9" s="368"/>
      <c r="C9" s="369"/>
      <c r="D9" s="450">
        <f t="shared" si="0"/>
        <v>0</v>
      </c>
      <c r="E9" s="244">
        <v>0</v>
      </c>
      <c r="F9" s="248">
        <f>RANK(E9,$E$6:$E$10)</f>
        <v>3</v>
      </c>
      <c r="G9" s="17"/>
      <c r="H9" s="65"/>
    </row>
    <row r="10" spans="1:8" ht="15.6">
      <c r="A10" s="409" t="s">
        <v>113</v>
      </c>
      <c r="B10" s="451"/>
      <c r="C10" s="452"/>
      <c r="D10" s="450">
        <f t="shared" ref="D10" si="1">MIN(B10:C10)</f>
        <v>0</v>
      </c>
      <c r="E10" s="244">
        <v>0</v>
      </c>
      <c r="F10" s="248">
        <f>RANK(E10,$E$6:$E$10)</f>
        <v>3</v>
      </c>
    </row>
    <row r="11" spans="1:8">
      <c r="A11" s="188"/>
      <c r="B11" s="199"/>
      <c r="C11" s="199"/>
      <c r="D11" s="139"/>
      <c r="E11" s="74"/>
      <c r="F11" s="75"/>
      <c r="G11" s="17"/>
      <c r="H11" s="65"/>
    </row>
    <row r="12" spans="1:8" s="141" customFormat="1">
      <c r="A12" s="305" t="s">
        <v>88</v>
      </c>
      <c r="B12" s="201"/>
      <c r="C12" s="199"/>
      <c r="D12" s="139"/>
      <c r="E12" s="74"/>
      <c r="F12" s="75"/>
      <c r="G12" s="142"/>
      <c r="H12" s="145"/>
    </row>
    <row r="13" spans="1:8" ht="17.399999999999999">
      <c r="A13" s="305" t="s">
        <v>69</v>
      </c>
      <c r="B13" s="295"/>
      <c r="C13" s="199"/>
      <c r="D13" s="292"/>
      <c r="E13" s="74"/>
      <c r="F13" s="75"/>
      <c r="G13" s="5"/>
      <c r="H13" s="2"/>
    </row>
    <row r="14" spans="1:8">
      <c r="A14" s="305" t="s">
        <v>92</v>
      </c>
      <c r="B14" s="295"/>
      <c r="C14" s="199"/>
      <c r="D14" s="139"/>
      <c r="E14" s="74"/>
      <c r="F14" s="75"/>
      <c r="G14" s="17"/>
      <c r="H14" s="3"/>
    </row>
    <row r="15" spans="1:8">
      <c r="A15" s="11" t="s">
        <v>71</v>
      </c>
      <c r="B15" s="328">
        <f>B19/(B17-B18)</f>
        <v>-0.87627059235892035</v>
      </c>
      <c r="C15" s="199"/>
      <c r="D15" s="139"/>
      <c r="E15" s="74"/>
      <c r="F15" s="75"/>
      <c r="G15" s="17"/>
      <c r="H15" s="3"/>
    </row>
    <row r="16" spans="1:8">
      <c r="A16" s="11" t="s">
        <v>90</v>
      </c>
      <c r="B16" s="304">
        <f>-(B15*B18)</f>
        <v>50</v>
      </c>
      <c r="C16" s="55"/>
      <c r="D16" s="55"/>
      <c r="E16" s="17"/>
      <c r="F16" s="17"/>
      <c r="G16" s="17"/>
      <c r="H16" s="3"/>
    </row>
    <row r="17" spans="1:8">
      <c r="A17" s="11" t="s">
        <v>56</v>
      </c>
      <c r="B17" s="304">
        <f>MIN(D6:D10)</f>
        <v>0</v>
      </c>
      <c r="C17" s="327" t="s">
        <v>93</v>
      </c>
      <c r="D17" s="55"/>
      <c r="E17" s="17"/>
      <c r="F17" s="17"/>
      <c r="G17" s="17"/>
      <c r="H17" s="3"/>
    </row>
    <row r="18" spans="1:8">
      <c r="A18" s="11" t="s">
        <v>55</v>
      </c>
      <c r="B18" s="304">
        <f>MAX(D6:D10)</f>
        <v>57.06</v>
      </c>
      <c r="C18" s="327" t="s">
        <v>93</v>
      </c>
      <c r="D18" s="55"/>
      <c r="E18" s="17"/>
      <c r="F18" s="17"/>
      <c r="G18" s="17"/>
      <c r="H18" s="3"/>
    </row>
    <row r="19" spans="1:8">
      <c r="A19" s="11" t="s">
        <v>91</v>
      </c>
      <c r="B19" s="3">
        <v>50</v>
      </c>
      <c r="C19" s="55"/>
      <c r="D19" s="55"/>
      <c r="E19" s="17"/>
      <c r="F19" s="17"/>
      <c r="G19" s="17"/>
      <c r="H19" s="3"/>
    </row>
    <row r="20" spans="1:8">
      <c r="A20" s="24"/>
      <c r="B20" s="55"/>
      <c r="C20" s="137"/>
      <c r="D20" s="55"/>
      <c r="E20" s="17"/>
      <c r="F20" s="17"/>
      <c r="G20" s="17"/>
      <c r="H20" s="3"/>
    </row>
    <row r="21" spans="1:8">
      <c r="A21" s="24"/>
      <c r="B21" s="55"/>
      <c r="C21" s="55"/>
      <c r="D21" s="55"/>
      <c r="E21" s="17"/>
      <c r="F21" s="17"/>
      <c r="G21" s="17"/>
      <c r="H21" s="3"/>
    </row>
    <row r="22" spans="1:8">
      <c r="A22" s="24"/>
      <c r="B22" s="55"/>
      <c r="C22" s="55"/>
      <c r="D22" s="55"/>
      <c r="E22" s="17"/>
      <c r="F22" s="17"/>
      <c r="G22" s="17"/>
      <c r="H22" s="3"/>
    </row>
    <row r="23" spans="1:8">
      <c r="A23" s="24"/>
      <c r="B23" s="55"/>
      <c r="C23" s="55"/>
      <c r="D23" s="55"/>
      <c r="E23" s="17"/>
      <c r="F23" s="17"/>
      <c r="G23" s="17"/>
      <c r="H23" s="3"/>
    </row>
    <row r="24" spans="1:8">
      <c r="A24" s="24"/>
      <c r="B24" s="55"/>
      <c r="C24" s="55"/>
      <c r="D24" s="55"/>
      <c r="E24" s="17"/>
      <c r="F24" s="17"/>
      <c r="G24" s="17"/>
      <c r="H24" s="3"/>
    </row>
    <row r="25" spans="1:8">
      <c r="A25" s="24"/>
      <c r="B25" s="55"/>
      <c r="C25" s="55"/>
      <c r="D25" s="55"/>
      <c r="E25" s="17"/>
      <c r="F25" s="17"/>
      <c r="G25" s="17"/>
      <c r="H25" s="3"/>
    </row>
    <row r="26" spans="1:8">
      <c r="A26" s="24"/>
      <c r="B26" s="55"/>
      <c r="C26" s="55"/>
      <c r="D26" s="55"/>
      <c r="E26" s="17"/>
      <c r="F26" s="17"/>
      <c r="G26" s="17"/>
      <c r="H26" s="3"/>
    </row>
    <row r="27" spans="1:8">
      <c r="A27" s="24"/>
      <c r="B27" s="55"/>
      <c r="C27" s="55"/>
      <c r="D27" s="55"/>
      <c r="E27" s="17"/>
      <c r="F27" s="17"/>
      <c r="G27" s="17"/>
      <c r="H27" s="6"/>
    </row>
    <row r="28" spans="1:8">
      <c r="A28" s="24"/>
      <c r="B28" s="55"/>
      <c r="C28" s="55"/>
      <c r="D28" s="55"/>
      <c r="E28" s="17"/>
      <c r="F28" s="17"/>
      <c r="G28" s="17"/>
      <c r="H28" s="6"/>
    </row>
    <row r="29" spans="1:8">
      <c r="A29" s="12"/>
      <c r="B29" s="55"/>
      <c r="C29" s="55"/>
      <c r="D29" s="55"/>
      <c r="E29" s="17"/>
      <c r="F29" s="17"/>
      <c r="G29" s="17"/>
      <c r="H29" s="6"/>
    </row>
    <row r="30" spans="1:8">
      <c r="A30" s="12"/>
      <c r="B30" s="55"/>
      <c r="C30" s="55"/>
      <c r="D30" s="55"/>
      <c r="E30" s="17"/>
      <c r="F30" s="17"/>
      <c r="G30" s="17"/>
      <c r="H30" s="6"/>
    </row>
    <row r="31" spans="1:8">
      <c r="A31" s="12"/>
      <c r="B31" s="55"/>
      <c r="C31" s="55"/>
      <c r="D31" s="55"/>
      <c r="E31" s="17"/>
      <c r="F31" s="17"/>
      <c r="G31" s="17"/>
      <c r="H31" s="6"/>
    </row>
    <row r="32" spans="1:8">
      <c r="A32" s="49"/>
      <c r="B32" s="12"/>
      <c r="C32" s="12"/>
      <c r="D32" s="12"/>
      <c r="E32" s="6"/>
      <c r="F32" s="6"/>
      <c r="G32" s="6"/>
      <c r="H32" s="6"/>
    </row>
    <row r="33" spans="2:4">
      <c r="B33" s="4"/>
      <c r="C33" s="4"/>
      <c r="D33" s="4"/>
    </row>
    <row r="34" spans="2:4">
      <c r="B34" s="4"/>
      <c r="C34" s="4"/>
      <c r="D34" s="4"/>
    </row>
    <row r="35" spans="2:4">
      <c r="B35" s="4"/>
      <c r="C35" s="4"/>
      <c r="D35" s="4"/>
    </row>
    <row r="36" spans="2:4">
      <c r="B36" s="4"/>
      <c r="C36" s="4"/>
      <c r="D36" s="4"/>
    </row>
    <row r="37" spans="2:4">
      <c r="B37" s="4"/>
      <c r="C37" s="4"/>
      <c r="D37" s="4"/>
    </row>
    <row r="38" spans="2:4">
      <c r="B38" s="4"/>
      <c r="C38" s="4"/>
      <c r="D38" s="4"/>
    </row>
    <row r="39" spans="2:4">
      <c r="B39" s="4"/>
      <c r="C39" s="4"/>
      <c r="D39" s="4"/>
    </row>
    <row r="40" spans="2:4">
      <c r="B40" s="4"/>
      <c r="C40" s="4"/>
      <c r="D40" s="4"/>
    </row>
    <row r="41" spans="2:4">
      <c r="B41" s="4"/>
      <c r="C41" s="4"/>
      <c r="D41" s="4"/>
    </row>
    <row r="42" spans="2:4">
      <c r="B42" s="4"/>
      <c r="C42" s="4"/>
      <c r="D42" s="4"/>
    </row>
    <row r="43" spans="2:4">
      <c r="B43" s="4"/>
      <c r="C43" s="4"/>
      <c r="D43" s="4"/>
    </row>
    <row r="44" spans="2:4">
      <c r="B44" s="4"/>
      <c r="C44" s="4"/>
      <c r="D44" s="4"/>
    </row>
    <row r="45" spans="2:4">
      <c r="B45" s="4"/>
      <c r="C45" s="4"/>
      <c r="D45" s="4"/>
    </row>
    <row r="46" spans="2:4">
      <c r="B46" s="4"/>
      <c r="C46" s="4"/>
      <c r="D46" s="4"/>
    </row>
    <row r="47" spans="2:4">
      <c r="B47" s="4"/>
      <c r="C47" s="4"/>
      <c r="D47" s="4"/>
    </row>
    <row r="48" spans="2:4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  <row r="59" spans="2:4">
      <c r="B59" s="4"/>
      <c r="C59" s="4"/>
      <c r="D59" s="4"/>
    </row>
    <row r="60" spans="2:4">
      <c r="B60" s="4"/>
      <c r="C60" s="4"/>
      <c r="D60" s="4"/>
    </row>
    <row r="61" spans="2:4">
      <c r="B61" s="4"/>
      <c r="C61" s="4"/>
      <c r="D61" s="4"/>
    </row>
    <row r="62" spans="2:4">
      <c r="B62" s="4"/>
      <c r="C62" s="4"/>
      <c r="D62" s="4"/>
    </row>
    <row r="63" spans="2:4">
      <c r="B63" s="4"/>
      <c r="C63" s="4"/>
      <c r="D63" s="4"/>
    </row>
    <row r="64" spans="2:4">
      <c r="B64" s="4"/>
      <c r="C64" s="4"/>
      <c r="D64" s="4"/>
    </row>
    <row r="65" spans="2:4">
      <c r="B65" s="4"/>
      <c r="C65" s="4"/>
      <c r="D65" s="4"/>
    </row>
    <row r="66" spans="2:4">
      <c r="B66" s="4"/>
      <c r="C66" s="4"/>
      <c r="D66" s="4"/>
    </row>
    <row r="67" spans="2:4">
      <c r="B67" s="4"/>
      <c r="C67" s="4"/>
      <c r="D67" s="4"/>
    </row>
    <row r="68" spans="2:4">
      <c r="B68" s="4"/>
      <c r="C68" s="4"/>
      <c r="D68" s="4"/>
    </row>
  </sheetData>
  <phoneticPr fontId="24" type="noConversion"/>
  <printOptions gridLines="1"/>
  <pageMargins left="0.75" right="0.75" top="0.5" bottom="0.5" header="0.5" footer="0.5"/>
  <pageSetup orientation="landscape" horizontalDpi="4294967294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E6" sqref="E6"/>
    </sheetView>
  </sheetViews>
  <sheetFormatPr defaultRowHeight="13.2"/>
  <cols>
    <col min="1" max="1" width="47" customWidth="1"/>
  </cols>
  <sheetData>
    <row r="1" spans="1:9" ht="17.399999999999999">
      <c r="A1" s="229" t="s">
        <v>134</v>
      </c>
    </row>
    <row r="2" spans="1:9" ht="17.399999999999999">
      <c r="A2" s="7"/>
      <c r="B2" s="8"/>
      <c r="C2" s="6"/>
      <c r="D2" s="9" t="s">
        <v>57</v>
      </c>
      <c r="E2" s="211">
        <f>MAX(D7:D10)</f>
        <v>21.27</v>
      </c>
      <c r="F2" s="35"/>
      <c r="G2" s="6"/>
    </row>
    <row r="3" spans="1:9">
      <c r="A3" s="35"/>
      <c r="B3" s="35"/>
      <c r="C3" s="35"/>
      <c r="D3" s="67" t="s">
        <v>8</v>
      </c>
      <c r="E3" s="164">
        <f>MIN(D7:D10)</f>
        <v>21.27</v>
      </c>
      <c r="F3" s="35" t="s">
        <v>9</v>
      </c>
      <c r="G3" s="35"/>
    </row>
    <row r="4" spans="1:9">
      <c r="A4" s="6"/>
      <c r="B4" s="11"/>
      <c r="C4" s="12"/>
      <c r="D4" s="12"/>
      <c r="E4" s="6"/>
      <c r="F4" s="6"/>
      <c r="G4" s="6"/>
    </row>
    <row r="5" spans="1:9" ht="39.6">
      <c r="A5" s="10"/>
      <c r="B5" s="36" t="s">
        <v>17</v>
      </c>
      <c r="C5" s="36" t="s">
        <v>18</v>
      </c>
      <c r="D5" s="36" t="s">
        <v>20</v>
      </c>
      <c r="E5" s="33" t="s">
        <v>5</v>
      </c>
      <c r="F5" s="5" t="s">
        <v>16</v>
      </c>
      <c r="G5" s="439" t="s">
        <v>136</v>
      </c>
      <c r="H5" s="439" t="s">
        <v>137</v>
      </c>
      <c r="I5" s="370" t="s">
        <v>100</v>
      </c>
    </row>
    <row r="6" spans="1:9" ht="30.75" customHeight="1">
      <c r="A6" s="409" t="s">
        <v>109</v>
      </c>
      <c r="B6" s="437">
        <v>19.98</v>
      </c>
      <c r="C6" s="438"/>
      <c r="D6" s="434">
        <f>MIN(B6:C6)</f>
        <v>19.98</v>
      </c>
      <c r="E6" s="244">
        <f>IF(D6="DNF",0,($B$15*D6+$B$16))</f>
        <v>50</v>
      </c>
      <c r="F6" s="248">
        <f>RANK(E6,$E$6:$E$10)</f>
        <v>1</v>
      </c>
      <c r="G6" s="440">
        <v>11</v>
      </c>
      <c r="H6" s="441"/>
      <c r="I6" s="248">
        <v>11</v>
      </c>
    </row>
    <row r="7" spans="1:9" ht="34.5" customHeight="1">
      <c r="A7" s="409" t="s">
        <v>110</v>
      </c>
      <c r="B7" s="435"/>
      <c r="C7" s="435"/>
      <c r="D7" s="434"/>
      <c r="E7" s="244"/>
      <c r="F7" s="248"/>
      <c r="G7" s="440"/>
      <c r="H7" s="441"/>
      <c r="I7" s="436"/>
    </row>
    <row r="8" spans="1:9" ht="32.4" customHeight="1">
      <c r="A8" s="409" t="s">
        <v>111</v>
      </c>
      <c r="B8" s="435">
        <v>23.26</v>
      </c>
      <c r="C8" s="435">
        <v>21.27</v>
      </c>
      <c r="D8" s="434">
        <f t="shared" ref="D8" si="0">MIN(B8:C8)</f>
        <v>21.27</v>
      </c>
      <c r="E8" s="244">
        <v>2.5</v>
      </c>
      <c r="F8" s="248">
        <f>RANK(E8,$E$6:$E$10)</f>
        <v>2</v>
      </c>
      <c r="G8" s="440">
        <v>4</v>
      </c>
      <c r="H8" s="441">
        <v>6</v>
      </c>
      <c r="I8" s="248">
        <v>6</v>
      </c>
    </row>
    <row r="9" spans="1:9" ht="39.6" customHeight="1">
      <c r="A9" s="409" t="s">
        <v>112</v>
      </c>
      <c r="B9" s="435"/>
      <c r="C9" s="435"/>
      <c r="D9" s="434"/>
      <c r="E9" s="244"/>
      <c r="F9" s="248"/>
      <c r="G9" s="440"/>
      <c r="H9" s="382"/>
      <c r="I9" s="436"/>
    </row>
    <row r="10" spans="1:9" ht="33.6" customHeight="1">
      <c r="A10" s="409" t="s">
        <v>113</v>
      </c>
      <c r="B10" s="435"/>
      <c r="C10" s="435"/>
      <c r="D10" s="434"/>
      <c r="E10" s="244"/>
      <c r="F10" s="248"/>
      <c r="G10" s="440"/>
      <c r="H10" s="441"/>
      <c r="I10" s="280"/>
    </row>
    <row r="11" spans="1:9">
      <c r="G11" s="440"/>
      <c r="H11" s="441"/>
    </row>
    <row r="12" spans="1:9">
      <c r="A12" s="305" t="s">
        <v>88</v>
      </c>
      <c r="B12" s="201"/>
      <c r="C12" s="199"/>
    </row>
    <row r="13" spans="1:9" ht="17.399999999999999">
      <c r="A13" s="305" t="s">
        <v>69</v>
      </c>
      <c r="B13" s="295"/>
      <c r="C13" s="199"/>
      <c r="E13" s="292"/>
    </row>
    <row r="14" spans="1:9">
      <c r="A14" s="305" t="s">
        <v>92</v>
      </c>
      <c r="B14" s="295"/>
      <c r="C14" s="199"/>
    </row>
    <row r="15" spans="1:9">
      <c r="A15" s="11" t="s">
        <v>71</v>
      </c>
      <c r="B15" s="328">
        <f>IF(D7="DNF",0,(B19/(B17-B18)))</f>
        <v>-38.759689922480646</v>
      </c>
      <c r="C15" s="199"/>
    </row>
    <row r="16" spans="1:9">
      <c r="A16" s="11" t="s">
        <v>90</v>
      </c>
      <c r="B16" s="304">
        <f>-(B15*B18)</f>
        <v>824.41860465116338</v>
      </c>
      <c r="C16" s="55"/>
    </row>
    <row r="17" spans="1:3">
      <c r="A17" s="11" t="s">
        <v>56</v>
      </c>
      <c r="B17" s="304">
        <f>MIN(D6:D10)</f>
        <v>19.98</v>
      </c>
      <c r="C17" s="327" t="s">
        <v>93</v>
      </c>
    </row>
    <row r="18" spans="1:3">
      <c r="A18" s="11" t="s">
        <v>55</v>
      </c>
      <c r="B18" s="304">
        <f>MAX(D6:D10)</f>
        <v>21.27</v>
      </c>
      <c r="C18" s="327" t="s">
        <v>93</v>
      </c>
    </row>
    <row r="19" spans="1:3">
      <c r="A19" s="11" t="s">
        <v>91</v>
      </c>
      <c r="B19" s="3">
        <v>50</v>
      </c>
      <c r="C19" s="55"/>
    </row>
  </sheetData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zoomScale="90" workbookViewId="0"/>
  </sheetViews>
  <sheetFormatPr defaultRowHeight="13.2"/>
  <cols>
    <col min="1" max="1" width="51.5546875" customWidth="1"/>
    <col min="2" max="2" width="12.44140625" style="66" customWidth="1"/>
    <col min="3" max="3" width="12.6640625" customWidth="1"/>
    <col min="4" max="4" width="12.33203125" customWidth="1"/>
    <col min="5" max="5" width="14" customWidth="1"/>
    <col min="6" max="6" width="10.6640625" style="66" customWidth="1"/>
    <col min="7" max="7" width="9.88671875" customWidth="1"/>
    <col min="8" max="8" width="15.6640625" style="66" customWidth="1"/>
    <col min="9" max="9" width="13.5546875" style="66" customWidth="1"/>
    <col min="10" max="10" width="5.5546875" style="66" bestFit="1" customWidth="1"/>
    <col min="11" max="11" width="30.33203125" style="66" customWidth="1"/>
  </cols>
  <sheetData>
    <row r="1" spans="1:11" ht="17.399999999999999">
      <c r="A1" s="7" t="s">
        <v>135</v>
      </c>
      <c r="B1" s="7"/>
      <c r="C1" s="6"/>
      <c r="D1" s="6"/>
      <c r="E1" s="6"/>
      <c r="F1" s="35"/>
      <c r="G1" s="6"/>
      <c r="H1" s="35"/>
      <c r="I1" s="35"/>
      <c r="J1" s="35"/>
      <c r="K1" s="35"/>
    </row>
    <row r="2" spans="1:11">
      <c r="A2" s="24"/>
      <c r="B2" s="218"/>
      <c r="C2" s="24"/>
      <c r="D2" s="24"/>
      <c r="E2" s="24"/>
      <c r="F2" s="218"/>
      <c r="G2" s="24"/>
      <c r="H2" s="218"/>
      <c r="I2" s="218"/>
      <c r="J2" s="35"/>
      <c r="K2" s="35"/>
    </row>
    <row r="3" spans="1:11" s="159" customFormat="1" ht="39.6">
      <c r="A3" s="158"/>
      <c r="B3" s="212" t="s">
        <v>21</v>
      </c>
      <c r="C3" s="36" t="s">
        <v>3</v>
      </c>
      <c r="D3" s="36" t="s">
        <v>35</v>
      </c>
      <c r="E3" s="36" t="s">
        <v>99</v>
      </c>
      <c r="F3" s="212" t="s">
        <v>59</v>
      </c>
      <c r="G3" s="36" t="s">
        <v>4</v>
      </c>
      <c r="H3" s="212" t="s">
        <v>36</v>
      </c>
      <c r="I3" s="212" t="s">
        <v>37</v>
      </c>
      <c r="J3" s="33" t="s">
        <v>34</v>
      </c>
      <c r="K3" s="212" t="s">
        <v>27</v>
      </c>
    </row>
    <row r="4" spans="1:11" ht="15.6">
      <c r="A4" s="409" t="s">
        <v>109</v>
      </c>
      <c r="B4" s="267"/>
      <c r="C4" s="267"/>
      <c r="D4" s="267"/>
      <c r="E4" s="267"/>
      <c r="F4" s="267"/>
      <c r="G4" s="267"/>
      <c r="H4" s="267"/>
      <c r="I4" s="267"/>
      <c r="J4" s="216">
        <f>SUM(B4:I4)</f>
        <v>0</v>
      </c>
      <c r="K4" s="337"/>
    </row>
    <row r="5" spans="1:11" ht="15.6">
      <c r="A5" s="409" t="s">
        <v>110</v>
      </c>
      <c r="B5" s="267"/>
      <c r="C5" s="267"/>
      <c r="D5" s="267"/>
      <c r="E5" s="267"/>
      <c r="F5" s="267"/>
      <c r="G5" s="267"/>
      <c r="H5" s="267"/>
      <c r="I5" s="267"/>
      <c r="J5" s="216">
        <f t="shared" ref="J5:J7" si="0">SUM(B5:I5)</f>
        <v>0</v>
      </c>
      <c r="K5" s="174"/>
    </row>
    <row r="6" spans="1:11" ht="15.6">
      <c r="A6" s="409" t="s">
        <v>111</v>
      </c>
      <c r="B6" s="267"/>
      <c r="C6" s="383"/>
      <c r="D6" s="383"/>
      <c r="E6" s="267"/>
      <c r="F6" s="267"/>
      <c r="G6" s="267"/>
      <c r="H6" s="267"/>
      <c r="I6" s="267"/>
      <c r="J6" s="216">
        <f>SUM(B6:I6)</f>
        <v>0</v>
      </c>
      <c r="K6" s="360"/>
    </row>
    <row r="7" spans="1:11" ht="15.6">
      <c r="A7" s="409" t="s">
        <v>112</v>
      </c>
      <c r="B7" s="267"/>
      <c r="C7" s="267"/>
      <c r="D7" s="383"/>
      <c r="E7" s="267"/>
      <c r="F7" s="267"/>
      <c r="G7" s="267"/>
      <c r="H7" s="267"/>
      <c r="I7" s="267"/>
      <c r="J7" s="216">
        <f t="shared" si="0"/>
        <v>0</v>
      </c>
      <c r="K7" s="337"/>
    </row>
    <row r="8" spans="1:11" ht="15.6">
      <c r="A8" s="409" t="s">
        <v>113</v>
      </c>
      <c r="B8" s="267"/>
      <c r="C8" s="267"/>
      <c r="D8" s="267"/>
      <c r="E8" s="267"/>
      <c r="F8" s="267"/>
      <c r="G8" s="267" t="s">
        <v>24</v>
      </c>
      <c r="H8" s="267"/>
      <c r="I8" s="267"/>
      <c r="J8" s="216">
        <f>SUM(B8:I8)</f>
        <v>0</v>
      </c>
    </row>
    <row r="9" spans="1:11">
      <c r="A9" s="188"/>
      <c r="B9" s="215"/>
      <c r="C9" s="207"/>
      <c r="D9" s="207"/>
      <c r="E9" s="207"/>
      <c r="F9" s="215"/>
      <c r="G9" s="327"/>
      <c r="H9" s="215"/>
      <c r="I9" s="215"/>
      <c r="J9" s="54"/>
      <c r="K9" s="217"/>
    </row>
    <row r="10" spans="1:11" s="141" customFormat="1">
      <c r="A10" s="188"/>
      <c r="B10" s="215"/>
      <c r="C10" s="207"/>
      <c r="D10" s="207"/>
      <c r="E10" s="207"/>
      <c r="F10" s="215"/>
      <c r="G10" s="207"/>
      <c r="H10" s="215"/>
      <c r="I10" s="215"/>
      <c r="J10" s="54"/>
      <c r="K10" s="217"/>
    </row>
    <row r="11" spans="1:11">
      <c r="A11" s="188"/>
      <c r="B11" s="215"/>
      <c r="C11" s="207"/>
      <c r="D11" s="207"/>
      <c r="E11" s="207"/>
      <c r="F11" s="215"/>
      <c r="G11" s="207"/>
      <c r="H11" s="215"/>
      <c r="I11" s="215"/>
      <c r="J11" s="54"/>
      <c r="K11" s="35"/>
    </row>
    <row r="12" spans="1:11">
      <c r="A12" s="188"/>
      <c r="B12" s="215"/>
      <c r="C12" s="207"/>
      <c r="D12" s="207"/>
      <c r="E12" s="207"/>
      <c r="F12" s="215"/>
      <c r="G12" s="207"/>
      <c r="H12" s="215"/>
      <c r="I12" s="215"/>
      <c r="J12" s="54"/>
      <c r="K12" s="35"/>
    </row>
    <row r="13" spans="1:11">
      <c r="A13" s="188"/>
      <c r="B13" s="215"/>
      <c r="C13" s="207"/>
      <c r="D13" s="207"/>
      <c r="E13" s="207"/>
      <c r="F13" s="215"/>
      <c r="G13" s="207"/>
      <c r="H13" s="215"/>
      <c r="I13" s="215"/>
      <c r="J13" s="54"/>
      <c r="K13" s="35"/>
    </row>
    <row r="14" spans="1:11" ht="15">
      <c r="A14" s="22"/>
      <c r="B14" s="219"/>
      <c r="C14" s="47"/>
      <c r="D14" s="47"/>
      <c r="E14" s="47"/>
      <c r="F14" s="189"/>
      <c r="G14" s="50"/>
      <c r="H14" s="215"/>
      <c r="I14" s="26"/>
      <c r="J14" s="35"/>
      <c r="K14" s="35"/>
    </row>
    <row r="15" spans="1:11" ht="15">
      <c r="A15" s="22"/>
      <c r="B15" s="219"/>
      <c r="C15" s="47"/>
      <c r="D15" s="47"/>
      <c r="E15" s="47"/>
      <c r="F15" s="189"/>
      <c r="G15" s="50"/>
      <c r="H15" s="215"/>
      <c r="I15" s="26"/>
      <c r="J15" s="35"/>
      <c r="K15" s="35"/>
    </row>
    <row r="16" spans="1:11" ht="15">
      <c r="A16" s="22"/>
      <c r="B16" s="219"/>
      <c r="C16" s="47"/>
      <c r="D16" s="47"/>
      <c r="E16" s="47"/>
      <c r="F16" s="189"/>
      <c r="G16" s="50"/>
      <c r="H16" s="215"/>
      <c r="I16" s="26"/>
      <c r="J16" s="35"/>
      <c r="K16" s="35"/>
    </row>
    <row r="17" spans="1:11" ht="15">
      <c r="A17" s="22"/>
      <c r="B17" s="219"/>
      <c r="C17" s="47"/>
      <c r="D17" s="47"/>
      <c r="E17" s="47"/>
      <c r="F17" s="189"/>
      <c r="G17" s="50"/>
      <c r="H17" s="215"/>
      <c r="I17" s="26"/>
      <c r="J17" s="35"/>
      <c r="K17" s="35"/>
    </row>
    <row r="18" spans="1:11" ht="15">
      <c r="A18" s="22"/>
      <c r="B18" s="219"/>
      <c r="C18" s="47"/>
      <c r="D18" s="47"/>
      <c r="E18" s="47"/>
      <c r="F18" s="189"/>
      <c r="G18" s="50"/>
      <c r="H18" s="215"/>
      <c r="I18" s="26"/>
      <c r="J18" s="35"/>
      <c r="K18" s="35"/>
    </row>
    <row r="19" spans="1:11" ht="15">
      <c r="A19" s="22"/>
      <c r="B19" s="219"/>
      <c r="C19" s="47"/>
      <c r="D19" s="47"/>
      <c r="E19" s="47"/>
      <c r="F19" s="189"/>
      <c r="G19" s="50"/>
      <c r="H19" s="215"/>
      <c r="I19" s="26"/>
      <c r="J19" s="35"/>
      <c r="K19" s="35"/>
    </row>
    <row r="20" spans="1:11" ht="15">
      <c r="A20" s="22"/>
      <c r="B20" s="219"/>
      <c r="C20" s="47"/>
      <c r="D20" s="47"/>
      <c r="E20" s="47"/>
      <c r="F20" s="189"/>
      <c r="G20" s="50"/>
      <c r="H20" s="215"/>
      <c r="I20" s="26"/>
      <c r="J20" s="35"/>
      <c r="K20" s="35"/>
    </row>
    <row r="21" spans="1:11" ht="15">
      <c r="A21" s="22"/>
      <c r="B21" s="219"/>
      <c r="C21" s="47"/>
      <c r="D21" s="47"/>
      <c r="E21" s="47"/>
      <c r="F21" s="189"/>
      <c r="G21" s="50"/>
      <c r="H21" s="215"/>
      <c r="I21" s="26"/>
      <c r="J21" s="35"/>
      <c r="K21" s="35"/>
    </row>
    <row r="22" spans="1:11">
      <c r="A22" s="22"/>
      <c r="B22" s="219"/>
      <c r="C22" s="47"/>
      <c r="D22" s="47"/>
      <c r="E22" s="47"/>
      <c r="F22" s="189"/>
      <c r="G22" s="50"/>
      <c r="H22" s="215"/>
      <c r="I22" s="218"/>
      <c r="J22" s="35"/>
      <c r="K22" s="35"/>
    </row>
    <row r="23" spans="1:11" ht="15">
      <c r="A23" s="22"/>
      <c r="B23" s="219"/>
      <c r="C23" s="47"/>
      <c r="D23" s="47"/>
      <c r="E23" s="47"/>
      <c r="F23" s="189"/>
      <c r="G23" s="50"/>
      <c r="H23" s="215"/>
      <c r="I23" s="26"/>
      <c r="J23" s="35"/>
      <c r="K23" s="35"/>
    </row>
    <row r="24" spans="1:11">
      <c r="A24" s="22"/>
      <c r="B24" s="219"/>
      <c r="C24" s="48"/>
      <c r="D24" s="48"/>
      <c r="E24" s="48"/>
      <c r="F24" s="189"/>
      <c r="G24" s="50"/>
      <c r="H24" s="215"/>
      <c r="I24" s="220"/>
    </row>
    <row r="25" spans="1:11">
      <c r="A25" s="1"/>
      <c r="B25" s="220"/>
      <c r="C25" s="1"/>
      <c r="D25" s="1"/>
      <c r="E25" s="1"/>
      <c r="F25" s="218"/>
      <c r="G25" s="1"/>
      <c r="H25" s="220"/>
      <c r="I25" s="220"/>
    </row>
    <row r="26" spans="1:11">
      <c r="A26" s="1"/>
      <c r="B26" s="220"/>
      <c r="C26" s="1"/>
      <c r="D26" s="1"/>
      <c r="E26" s="1"/>
      <c r="F26" s="220"/>
      <c r="G26" s="1"/>
      <c r="H26" s="220"/>
      <c r="I26" s="220"/>
    </row>
    <row r="27" spans="1:11">
      <c r="A27" s="1"/>
      <c r="B27" s="220"/>
      <c r="C27" s="1"/>
      <c r="D27" s="1"/>
      <c r="E27" s="1"/>
      <c r="F27" s="220"/>
      <c r="G27" s="1"/>
      <c r="H27" s="220"/>
      <c r="I27" s="220"/>
    </row>
  </sheetData>
  <phoneticPr fontId="24" type="noConversion"/>
  <printOptions gridLines="1"/>
  <pageMargins left="0.75" right="0.75" top="1" bottom="1" header="0.5" footer="0.5"/>
  <pageSetup scale="65" orientation="landscape" horizontalDpi="4294967294" verticalDpi="20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"/>
  <sheetViews>
    <sheetView zoomScale="90" zoomScaleNormal="90" workbookViewId="0">
      <selection activeCell="G3" sqref="G3"/>
    </sheetView>
  </sheetViews>
  <sheetFormatPr defaultColWidth="9.109375" defaultRowHeight="13.2"/>
  <cols>
    <col min="1" max="1" width="20.5546875" style="168" customWidth="1"/>
    <col min="2" max="2" width="22.6640625" style="66" customWidth="1"/>
    <col min="3" max="3" width="24" style="392" customWidth="1"/>
    <col min="4" max="4" width="23.44140625" style="392" customWidth="1"/>
    <col min="5" max="5" width="15.6640625" style="392" customWidth="1"/>
    <col min="6" max="6" width="15.6640625" style="396" customWidth="1"/>
    <col min="7" max="7" width="15.6640625" style="393" customWidth="1"/>
    <col min="8" max="8" width="2.6640625" style="66" customWidth="1"/>
    <col min="9" max="16384" width="9.109375" style="66"/>
  </cols>
  <sheetData>
    <row r="1" spans="1:10" s="168" customFormat="1" ht="25.5" customHeight="1">
      <c r="A1" s="339" t="s">
        <v>115</v>
      </c>
      <c r="B1" s="169"/>
      <c r="C1" s="387"/>
      <c r="D1" s="387"/>
      <c r="E1" s="387"/>
      <c r="F1" s="387"/>
      <c r="G1" s="388"/>
    </row>
    <row r="2" spans="1:10" s="168" customFormat="1" ht="2.25" customHeight="1">
      <c r="B2" s="168" t="s">
        <v>41</v>
      </c>
      <c r="C2" s="389" t="s">
        <v>45</v>
      </c>
      <c r="D2" s="389" t="s">
        <v>58</v>
      </c>
      <c r="E2" s="389" t="s">
        <v>45</v>
      </c>
      <c r="F2" s="389" t="s">
        <v>45</v>
      </c>
      <c r="G2" s="342"/>
      <c r="H2" s="168" t="s">
        <v>45</v>
      </c>
    </row>
    <row r="3" spans="1:10" ht="62.4">
      <c r="A3" s="253" t="s">
        <v>96</v>
      </c>
      <c r="B3" s="253" t="s">
        <v>98</v>
      </c>
      <c r="C3" s="412" t="s">
        <v>109</v>
      </c>
      <c r="D3" s="411" t="s">
        <v>110</v>
      </c>
      <c r="E3" s="411" t="s">
        <v>111</v>
      </c>
      <c r="F3" s="411" t="s">
        <v>112</v>
      </c>
      <c r="G3" s="411" t="s">
        <v>113</v>
      </c>
      <c r="H3" s="254"/>
      <c r="I3" s="254"/>
      <c r="J3" s="254"/>
    </row>
    <row r="4" spans="1:10" ht="15.75" customHeight="1">
      <c r="A4" s="255">
        <v>1</v>
      </c>
      <c r="B4" s="372"/>
      <c r="C4" s="410">
        <v>42</v>
      </c>
      <c r="D4" s="410">
        <v>90</v>
      </c>
      <c r="E4" s="410">
        <v>59</v>
      </c>
      <c r="F4" s="410">
        <v>32</v>
      </c>
      <c r="G4" s="410">
        <v>27</v>
      </c>
      <c r="H4" s="263"/>
      <c r="I4" s="263"/>
      <c r="J4" s="263"/>
    </row>
    <row r="5" spans="1:10" ht="15.75" customHeight="1">
      <c r="A5" s="255">
        <v>2</v>
      </c>
      <c r="B5" s="372"/>
      <c r="C5" s="410">
        <v>62</v>
      </c>
      <c r="D5" s="410">
        <v>75</v>
      </c>
      <c r="E5" s="410">
        <v>55</v>
      </c>
      <c r="F5" s="410">
        <v>43</v>
      </c>
      <c r="G5" s="410">
        <v>30</v>
      </c>
      <c r="H5" s="263"/>
      <c r="I5" s="263"/>
      <c r="J5" s="263"/>
    </row>
    <row r="6" spans="1:10" ht="18">
      <c r="A6" s="255">
        <v>3</v>
      </c>
      <c r="B6" s="372"/>
      <c r="C6" s="413"/>
      <c r="D6" s="413"/>
      <c r="E6" s="413"/>
      <c r="F6" s="414"/>
      <c r="G6" s="413"/>
      <c r="H6" s="263"/>
      <c r="I6" s="263"/>
      <c r="J6" s="263"/>
    </row>
    <row r="7" spans="1:10" ht="18">
      <c r="A7" s="255">
        <v>4</v>
      </c>
      <c r="B7" s="372"/>
      <c r="C7" s="413"/>
      <c r="D7" s="413"/>
      <c r="E7" s="413"/>
      <c r="F7" s="414"/>
      <c r="G7" s="413"/>
      <c r="H7" s="263"/>
      <c r="I7" s="263"/>
      <c r="J7" s="263"/>
    </row>
    <row r="8" spans="1:10" ht="18">
      <c r="A8" s="255">
        <v>5</v>
      </c>
      <c r="B8" s="374"/>
      <c r="C8" s="413">
        <v>32</v>
      </c>
      <c r="D8" s="413">
        <v>0</v>
      </c>
      <c r="E8" s="413">
        <v>0</v>
      </c>
      <c r="F8" s="414">
        <v>33</v>
      </c>
      <c r="G8" s="413">
        <v>21</v>
      </c>
      <c r="H8" s="263"/>
      <c r="I8" s="263"/>
      <c r="J8" s="263"/>
    </row>
    <row r="9" spans="1:10" ht="18">
      <c r="A9" s="255">
        <v>6</v>
      </c>
      <c r="B9" s="372"/>
      <c r="C9" s="413"/>
      <c r="D9" s="413"/>
      <c r="E9" s="413"/>
      <c r="F9" s="414"/>
      <c r="G9" s="413"/>
      <c r="H9" s="263"/>
      <c r="I9" s="263"/>
      <c r="J9" s="263"/>
    </row>
    <row r="10" spans="1:10" ht="18">
      <c r="A10" s="255">
        <v>7</v>
      </c>
      <c r="B10" s="372"/>
      <c r="C10" s="413"/>
      <c r="D10" s="413"/>
      <c r="E10" s="413"/>
      <c r="F10" s="414">
        <v>42</v>
      </c>
      <c r="G10" s="413"/>
      <c r="H10" s="263"/>
      <c r="I10" s="263"/>
      <c r="J10" s="263"/>
    </row>
    <row r="11" spans="1:10" ht="18">
      <c r="A11" s="255">
        <v>8</v>
      </c>
      <c r="B11" s="372"/>
      <c r="C11" s="413">
        <v>28</v>
      </c>
      <c r="D11" s="413">
        <v>59</v>
      </c>
      <c r="E11" s="413">
        <v>24</v>
      </c>
      <c r="F11" s="414">
        <v>52</v>
      </c>
      <c r="G11" s="413">
        <v>26</v>
      </c>
      <c r="H11" s="264"/>
      <c r="I11" s="264"/>
      <c r="J11" s="263"/>
    </row>
    <row r="12" spans="1:10" ht="18">
      <c r="A12" s="255">
        <v>9</v>
      </c>
      <c r="B12" s="372"/>
      <c r="C12" s="413"/>
      <c r="D12" s="413"/>
      <c r="E12" s="413"/>
      <c r="F12" s="414"/>
      <c r="G12" s="413"/>
      <c r="H12" s="264"/>
      <c r="I12" s="263"/>
      <c r="J12" s="263"/>
    </row>
    <row r="13" spans="1:10" ht="18">
      <c r="A13" s="331">
        <v>10</v>
      </c>
      <c r="B13" s="372"/>
      <c r="C13" s="413"/>
      <c r="D13" s="413"/>
      <c r="E13" s="413"/>
      <c r="F13" s="414"/>
      <c r="G13" s="415"/>
      <c r="H13" s="264"/>
      <c r="I13" s="263"/>
      <c r="J13" s="263"/>
    </row>
    <row r="14" spans="1:10" ht="18">
      <c r="A14" s="331">
        <v>11</v>
      </c>
      <c r="B14" s="372"/>
      <c r="C14" s="413"/>
      <c r="D14" s="413"/>
      <c r="E14" s="413"/>
      <c r="F14" s="414"/>
      <c r="G14" s="415"/>
      <c r="H14" s="264"/>
      <c r="I14" s="263"/>
      <c r="J14" s="263"/>
    </row>
    <row r="15" spans="1:10" ht="18">
      <c r="A15" s="331">
        <v>12</v>
      </c>
      <c r="B15" s="372"/>
      <c r="C15" s="413"/>
      <c r="D15" s="413"/>
      <c r="E15" s="413"/>
      <c r="F15" s="414"/>
      <c r="G15" s="415"/>
      <c r="H15" s="264"/>
      <c r="I15" s="263"/>
      <c r="J15" s="263"/>
    </row>
    <row r="16" spans="1:10" ht="18">
      <c r="A16" s="331">
        <v>13</v>
      </c>
      <c r="B16" s="372"/>
      <c r="C16" s="413"/>
      <c r="D16" s="413"/>
      <c r="E16" s="413"/>
      <c r="F16" s="414"/>
      <c r="G16" s="415"/>
      <c r="H16" s="264"/>
      <c r="I16" s="263"/>
      <c r="J16" s="263"/>
    </row>
    <row r="17" spans="1:10" ht="18">
      <c r="A17" s="331">
        <v>14</v>
      </c>
      <c r="B17" s="372"/>
      <c r="C17" s="413"/>
      <c r="D17" s="413"/>
      <c r="E17" s="413"/>
      <c r="F17" s="414"/>
      <c r="G17" s="415"/>
      <c r="H17" s="264"/>
      <c r="I17" s="263"/>
      <c r="J17" s="263"/>
    </row>
    <row r="18" spans="1:10" ht="18">
      <c r="A18" s="331">
        <v>15</v>
      </c>
      <c r="B18" s="372"/>
      <c r="C18" s="413"/>
      <c r="D18" s="413"/>
      <c r="E18" s="413"/>
      <c r="F18" s="414"/>
      <c r="G18" s="415"/>
      <c r="H18" s="264"/>
      <c r="I18" s="263"/>
      <c r="J18" s="263"/>
    </row>
    <row r="19" spans="1:10" ht="18">
      <c r="A19" s="331">
        <v>16</v>
      </c>
      <c r="B19" s="372"/>
      <c r="C19" s="413"/>
      <c r="D19" s="413"/>
      <c r="E19" s="413"/>
      <c r="F19" s="414"/>
      <c r="G19" s="415"/>
      <c r="H19" s="264"/>
      <c r="I19" s="263"/>
      <c r="J19" s="263"/>
    </row>
    <row r="20" spans="1:10" ht="18">
      <c r="A20" s="331">
        <v>17</v>
      </c>
      <c r="B20" s="372"/>
      <c r="C20" s="413"/>
      <c r="D20" s="413"/>
      <c r="E20" s="413"/>
      <c r="F20" s="414"/>
      <c r="G20" s="415"/>
      <c r="H20" s="264"/>
      <c r="I20" s="263"/>
      <c r="J20" s="263"/>
    </row>
    <row r="21" spans="1:10" ht="18">
      <c r="A21" s="331">
        <v>18</v>
      </c>
      <c r="B21" s="372"/>
      <c r="C21" s="413"/>
      <c r="D21" s="413"/>
      <c r="E21" s="413"/>
      <c r="F21" s="414"/>
      <c r="G21" s="415"/>
      <c r="H21" s="264"/>
      <c r="I21" s="263"/>
      <c r="J21" s="263"/>
    </row>
    <row r="22" spans="1:10" ht="18">
      <c r="A22" s="331">
        <v>19</v>
      </c>
      <c r="B22" s="372"/>
      <c r="C22" s="413"/>
      <c r="D22" s="413"/>
      <c r="E22" s="413"/>
      <c r="F22" s="414"/>
      <c r="G22" s="415"/>
      <c r="H22" s="264"/>
      <c r="I22" s="263"/>
      <c r="J22" s="263"/>
    </row>
    <row r="23" spans="1:10" ht="18">
      <c r="A23" s="331">
        <v>20</v>
      </c>
      <c r="B23" s="372"/>
      <c r="C23" s="413"/>
      <c r="D23" s="413"/>
      <c r="E23" s="413"/>
      <c r="F23" s="414"/>
      <c r="G23" s="415"/>
      <c r="H23" s="264"/>
      <c r="I23" s="263"/>
      <c r="J23" s="263"/>
    </row>
    <row r="24" spans="1:10" ht="17.399999999999999">
      <c r="A24" s="331">
        <v>21</v>
      </c>
      <c r="B24" s="372"/>
      <c r="C24" s="390"/>
      <c r="D24" s="390"/>
      <c r="E24" s="390"/>
      <c r="F24" s="395"/>
      <c r="G24" s="391"/>
      <c r="H24" s="264"/>
      <c r="I24" s="263"/>
      <c r="J24" s="263"/>
    </row>
    <row r="25" spans="1:10" ht="17.399999999999999">
      <c r="A25" s="331">
        <v>22</v>
      </c>
      <c r="B25" s="372"/>
      <c r="C25" s="390"/>
      <c r="D25" s="390"/>
      <c r="E25" s="390"/>
      <c r="F25" s="395"/>
      <c r="G25" s="391"/>
      <c r="H25" s="264"/>
      <c r="I25" s="263"/>
      <c r="J25" s="263"/>
    </row>
    <row r="26" spans="1:10" ht="17.399999999999999">
      <c r="A26" s="372"/>
      <c r="B26" s="255"/>
      <c r="C26" s="390"/>
      <c r="D26" s="390"/>
      <c r="E26" s="390"/>
      <c r="F26" s="395"/>
      <c r="G26" s="391"/>
      <c r="H26" s="264"/>
      <c r="I26" s="265" t="s">
        <v>24</v>
      </c>
      <c r="J26" s="263" t="s">
        <v>24</v>
      </c>
    </row>
    <row r="27" spans="1:10" ht="17.399999999999999">
      <c r="A27" s="255" t="s">
        <v>42</v>
      </c>
      <c r="B27" s="255"/>
      <c r="C27" s="416">
        <f>AVERAGE(C4:C26)</f>
        <v>41</v>
      </c>
      <c r="D27" s="416">
        <f>AVERAGE(D4:D26)</f>
        <v>56</v>
      </c>
      <c r="E27" s="416">
        <f>AVERAGE(E4:E26)</f>
        <v>34.5</v>
      </c>
      <c r="F27" s="417">
        <f t="shared" ref="F27" si="0">AVERAGE(F4:F26)</f>
        <v>40.4</v>
      </c>
      <c r="G27" s="416">
        <f>AVERAGE(G4:G26)</f>
        <v>26</v>
      </c>
      <c r="H27" s="263"/>
      <c r="I27" s="265" t="s">
        <v>24</v>
      </c>
      <c r="J27" s="263" t="s">
        <v>24</v>
      </c>
    </row>
    <row r="28" spans="1:10" ht="17.399999999999999">
      <c r="A28" s="255" t="s">
        <v>28</v>
      </c>
      <c r="B28" s="254"/>
      <c r="C28" s="418">
        <f>IF(C27&lt;5,5,C27)</f>
        <v>41</v>
      </c>
      <c r="D28" s="418">
        <f>IF(D27&lt;5,5,D27)</f>
        <v>56</v>
      </c>
      <c r="E28" s="418">
        <f>IF(E27&lt;5,5,E27)</f>
        <v>34.5</v>
      </c>
      <c r="F28" s="419">
        <f t="shared" ref="F28" si="1">IF(F27&lt;5,5,F27)</f>
        <v>40.4</v>
      </c>
      <c r="G28" s="418">
        <f>IF(G27&lt;5,5,G27)</f>
        <v>26</v>
      </c>
      <c r="H28" s="263"/>
      <c r="I28" s="265"/>
      <c r="J28" s="263"/>
    </row>
    <row r="29" spans="1:10" ht="17.399999999999999">
      <c r="A29" s="255" t="s">
        <v>101</v>
      </c>
      <c r="B29" s="264"/>
      <c r="C29" s="264">
        <f>RANK(C28,$C$28:$G$28)</f>
        <v>2</v>
      </c>
      <c r="D29" s="264">
        <f>RANK(D28,$C$28:$G$28)</f>
        <v>1</v>
      </c>
      <c r="E29" s="264">
        <f>RANK(E28,$C$28:$G$28)</f>
        <v>4</v>
      </c>
      <c r="F29" s="420">
        <f>RANK(F28,$C$28:$G$28)</f>
        <v>3</v>
      </c>
      <c r="G29" s="264">
        <f>RANK(G28,$C$28:$G$28)</f>
        <v>5</v>
      </c>
      <c r="H29" s="263"/>
      <c r="I29" s="265"/>
      <c r="J29" s="263"/>
    </row>
    <row r="30" spans="1:10">
      <c r="C30" s="168"/>
      <c r="D30" s="168"/>
      <c r="E30" s="168"/>
      <c r="F30" s="169"/>
      <c r="G30" s="2"/>
    </row>
    <row r="31" spans="1:10">
      <c r="A31" s="332" t="s">
        <v>102</v>
      </c>
      <c r="C31" s="168">
        <f t="shared" ref="C31:G31" si="2">COUNT(C4:C26)</f>
        <v>4</v>
      </c>
      <c r="D31" s="168">
        <f t="shared" si="2"/>
        <v>4</v>
      </c>
      <c r="E31" s="168">
        <f t="shared" si="2"/>
        <v>4</v>
      </c>
      <c r="F31" s="169">
        <f t="shared" si="2"/>
        <v>5</v>
      </c>
      <c r="G31" s="168">
        <f t="shared" si="2"/>
        <v>4</v>
      </c>
    </row>
    <row r="32" spans="1:10">
      <c r="C32" s="168"/>
      <c r="D32" s="168"/>
      <c r="E32" s="168"/>
      <c r="F32" s="169"/>
      <c r="G32" s="2"/>
    </row>
    <row r="41" spans="11:11">
      <c r="K41"/>
    </row>
  </sheetData>
  <phoneticPr fontId="24" type="noConversion"/>
  <printOptions gridLines="1"/>
  <pageMargins left="0.75" right="0.75" top="1" bottom="1" header="0.5" footer="0.5"/>
  <pageSetup scale="8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zoomScale="75" workbookViewId="0">
      <selection activeCell="A8" sqref="A8"/>
    </sheetView>
  </sheetViews>
  <sheetFormatPr defaultRowHeight="13.2"/>
  <cols>
    <col min="1" max="1" width="50.88671875" customWidth="1"/>
    <col min="2" max="2" width="13.33203125" bestFit="1" customWidth="1"/>
    <col min="3" max="3" width="12.109375" bestFit="1" customWidth="1"/>
  </cols>
  <sheetData>
    <row r="1" spans="1:8" s="223" customFormat="1" ht="30" customHeight="1">
      <c r="A1" s="224" t="s">
        <v>116</v>
      </c>
      <c r="B1" s="225"/>
      <c r="C1" s="225"/>
    </row>
    <row r="2" spans="1:8" s="223" customFormat="1" ht="30" customHeight="1">
      <c r="A2" s="225"/>
      <c r="B2" s="225"/>
      <c r="C2" s="225"/>
    </row>
    <row r="3" spans="1:8" s="223" customFormat="1" ht="30" customHeight="1">
      <c r="A3" s="250"/>
      <c r="B3" s="251" t="s">
        <v>5</v>
      </c>
      <c r="C3" s="252" t="s">
        <v>16</v>
      </c>
    </row>
    <row r="4" spans="1:8" s="223" customFormat="1" ht="24.9" customHeight="1">
      <c r="A4" s="409" t="s">
        <v>109</v>
      </c>
      <c r="B4" s="356">
        <v>50</v>
      </c>
      <c r="C4" s="340">
        <f>RANK(B4,$B$5:$B$8)</f>
        <v>1</v>
      </c>
    </row>
    <row r="5" spans="1:8" s="223" customFormat="1" ht="24.9" customHeight="1">
      <c r="A5" s="409" t="s">
        <v>110</v>
      </c>
      <c r="B5" s="356">
        <v>50</v>
      </c>
      <c r="C5" s="340">
        <f>RANK(B5,$B$5:$B$8)</f>
        <v>1</v>
      </c>
    </row>
    <row r="6" spans="1:8" s="223" customFormat="1" ht="24.9" customHeight="1">
      <c r="A6" s="409" t="s">
        <v>111</v>
      </c>
      <c r="B6" s="356">
        <v>50</v>
      </c>
      <c r="C6" s="340">
        <f>RANK(B6,$B$5:$B$8)</f>
        <v>1</v>
      </c>
      <c r="H6" s="357"/>
    </row>
    <row r="7" spans="1:8" s="223" customFormat="1" ht="24.9" customHeight="1">
      <c r="A7" s="409" t="s">
        <v>112</v>
      </c>
      <c r="B7" s="356">
        <v>50</v>
      </c>
      <c r="C7" s="340">
        <f>RANK(B7,$B$5:$B$8)</f>
        <v>1</v>
      </c>
    </row>
    <row r="8" spans="1:8" s="223" customFormat="1" ht="24.9" customHeight="1">
      <c r="A8" s="409" t="s">
        <v>113</v>
      </c>
      <c r="B8" s="356">
        <v>50</v>
      </c>
      <c r="C8" s="340">
        <f>RANK(B8,$B$5:$B$8)</f>
        <v>1</v>
      </c>
    </row>
    <row r="9" spans="1:8">
      <c r="A9" s="131"/>
      <c r="B9" s="181"/>
      <c r="C9" s="25"/>
    </row>
    <row r="10" spans="1:8">
      <c r="A10" s="131"/>
      <c r="B10" s="181"/>
      <c r="C10" s="25"/>
    </row>
    <row r="11" spans="1:8" s="141" customFormat="1">
      <c r="A11" s="131"/>
      <c r="B11" s="181"/>
      <c r="C11" s="167"/>
    </row>
    <row r="12" spans="1:8">
      <c r="A12" s="131"/>
      <c r="B12" s="181"/>
      <c r="C12" s="25"/>
    </row>
    <row r="13" spans="1:8">
      <c r="A13" s="131"/>
      <c r="B13" s="181"/>
      <c r="C13" s="25"/>
    </row>
    <row r="14" spans="1:8">
      <c r="A14" s="131"/>
      <c r="B14" s="181"/>
      <c r="C14" s="25"/>
    </row>
    <row r="17" spans="1:1">
      <c r="A17" s="22"/>
    </row>
    <row r="18" spans="1:1">
      <c r="A18" s="22"/>
    </row>
    <row r="19" spans="1:1">
      <c r="A19" s="22"/>
    </row>
    <row r="20" spans="1:1">
      <c r="A20" s="22"/>
    </row>
    <row r="21" spans="1:1">
      <c r="A21" s="22"/>
    </row>
    <row r="22" spans="1:1">
      <c r="A22" s="22"/>
    </row>
  </sheetData>
  <phoneticPr fontId="24" type="noConversion"/>
  <printOptions gridLines="1"/>
  <pageMargins left="0.75" right="0.75" top="1" bottom="1" header="0.5" footer="0.5"/>
  <pageSetup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workbookViewId="0">
      <selection activeCell="A10" sqref="A10"/>
    </sheetView>
  </sheetViews>
  <sheetFormatPr defaultRowHeight="13.2"/>
  <cols>
    <col min="1" max="1" width="40.44140625" customWidth="1"/>
    <col min="2" max="3" width="11.44140625" bestFit="1" customWidth="1"/>
    <col min="4" max="4" width="9.109375" hidden="1" customWidth="1"/>
    <col min="5" max="5" width="14.88671875" customWidth="1"/>
    <col min="6" max="6" width="7.5546875" customWidth="1"/>
    <col min="7" max="7" width="10.33203125" customWidth="1"/>
    <col min="8" max="8" width="11.6640625" customWidth="1"/>
    <col min="9" max="9" width="13.6640625" customWidth="1"/>
    <col min="10" max="10" width="9.88671875" customWidth="1"/>
  </cols>
  <sheetData>
    <row r="1" spans="1:16" ht="17.399999999999999">
      <c r="A1" s="7" t="s">
        <v>117</v>
      </c>
      <c r="B1" s="6"/>
      <c r="C1" s="6"/>
      <c r="D1" s="6"/>
    </row>
    <row r="2" spans="1:16" s="66" customFormat="1">
      <c r="A2" s="35"/>
      <c r="B2" s="35"/>
      <c r="C2" s="35"/>
      <c r="D2" s="35"/>
    </row>
    <row r="3" spans="1:16" s="66" customFormat="1" ht="17.399999999999999">
      <c r="A3" s="35"/>
      <c r="B3" s="67"/>
      <c r="C3" s="78"/>
      <c r="D3" s="35"/>
      <c r="G3" s="281"/>
    </row>
    <row r="4" spans="1:16" s="66" customFormat="1" ht="52.8">
      <c r="A4" s="133" t="s">
        <v>63</v>
      </c>
      <c r="B4" s="133"/>
      <c r="C4" s="133" t="s">
        <v>40</v>
      </c>
      <c r="D4" s="133"/>
      <c r="E4" s="259" t="s">
        <v>64</v>
      </c>
      <c r="F4" s="259"/>
      <c r="G4" s="259" t="s">
        <v>65</v>
      </c>
      <c r="H4" s="259" t="s">
        <v>66</v>
      </c>
      <c r="I4" s="259" t="s">
        <v>67</v>
      </c>
      <c r="J4" s="259"/>
      <c r="K4" s="279" t="s">
        <v>75</v>
      </c>
      <c r="L4" s="259" t="s">
        <v>16</v>
      </c>
      <c r="M4"/>
    </row>
    <row r="5" spans="1:16" s="66" customFormat="1">
      <c r="A5"/>
      <c r="B5"/>
      <c r="C5" s="260"/>
      <c r="D5" s="260"/>
      <c r="E5"/>
      <c r="F5"/>
      <c r="G5" s="174"/>
      <c r="H5" s="174"/>
      <c r="I5" s="261"/>
      <c r="J5"/>
      <c r="K5"/>
      <c r="L5"/>
    </row>
    <row r="6" spans="1:16" ht="15.6">
      <c r="A6" s="409" t="s">
        <v>109</v>
      </c>
      <c r="C6" s="398">
        <v>18071</v>
      </c>
      <c r="D6" s="343"/>
      <c r="E6" s="344">
        <f>-($B$15*C6)+$B$16</f>
        <v>19.626128964503252</v>
      </c>
      <c r="G6" s="400">
        <v>8</v>
      </c>
      <c r="H6" s="401">
        <v>7</v>
      </c>
      <c r="I6" s="401">
        <v>1</v>
      </c>
      <c r="K6" s="346">
        <f>SUM(E6:I6)</f>
        <v>35.626128964503252</v>
      </c>
      <c r="L6" s="347">
        <f>RANK(K6,$K$6:$K$10)</f>
        <v>2</v>
      </c>
    </row>
    <row r="7" spans="1:16" ht="15.75" customHeight="1">
      <c r="A7" s="409" t="s">
        <v>110</v>
      </c>
      <c r="C7" s="398">
        <v>32087</v>
      </c>
      <c r="D7" s="343"/>
      <c r="E7" s="344">
        <f>-($B$15*C7)+$B$16</f>
        <v>0</v>
      </c>
      <c r="G7" s="402">
        <v>8</v>
      </c>
      <c r="H7" s="403">
        <v>7</v>
      </c>
      <c r="I7" s="403">
        <v>7</v>
      </c>
      <c r="K7" s="346">
        <f t="shared" ref="K7:K10" si="0">SUM(E7:I7)</f>
        <v>22</v>
      </c>
      <c r="L7" s="347">
        <f>RANK(K7,$K$6:$K$10)</f>
        <v>5</v>
      </c>
    </row>
    <row r="8" spans="1:16" ht="15.6">
      <c r="A8" s="409" t="s">
        <v>111</v>
      </c>
      <c r="C8" s="398">
        <v>20861</v>
      </c>
      <c r="D8" s="345"/>
      <c r="E8" s="344">
        <f>-($B$15*C8)+$B$16</f>
        <v>15.719386683469853</v>
      </c>
      <c r="G8" s="402">
        <v>7</v>
      </c>
      <c r="H8" s="403">
        <v>6</v>
      </c>
      <c r="I8" s="403">
        <v>4</v>
      </c>
      <c r="K8" s="346">
        <f t="shared" si="0"/>
        <v>32.71938668346985</v>
      </c>
      <c r="L8" s="347">
        <f>RANK(K8,$K$6:$K$10)</f>
        <v>3</v>
      </c>
      <c r="N8" s="461"/>
      <c r="O8" s="461"/>
      <c r="P8" s="461"/>
    </row>
    <row r="9" spans="1:16" ht="15.6">
      <c r="A9" s="409" t="s">
        <v>112</v>
      </c>
      <c r="C9" s="399">
        <v>17804</v>
      </c>
      <c r="D9" s="343"/>
      <c r="E9" s="344">
        <f>-($B$15*C9)+$B$16</f>
        <v>19.999999999999996</v>
      </c>
      <c r="G9" s="402">
        <v>8</v>
      </c>
      <c r="H9" s="403">
        <v>6</v>
      </c>
      <c r="I9" s="403">
        <v>5</v>
      </c>
      <c r="K9" s="346">
        <f t="shared" si="0"/>
        <v>39</v>
      </c>
      <c r="L9" s="347">
        <f>RANK(K9,$K$6:$K$10)</f>
        <v>1</v>
      </c>
      <c r="N9" s="174"/>
      <c r="O9" s="174"/>
      <c r="P9" s="174"/>
    </row>
    <row r="10" spans="1:16" ht="15.6">
      <c r="A10" s="409" t="s">
        <v>113</v>
      </c>
      <c r="C10" s="399">
        <v>21492</v>
      </c>
      <c r="D10" s="343"/>
      <c r="E10" s="344">
        <f>-($B$15*C10)+$B$16</f>
        <v>14.835818805573055</v>
      </c>
      <c r="G10" s="402">
        <v>4</v>
      </c>
      <c r="H10" s="403">
        <v>4</v>
      </c>
      <c r="I10" s="403">
        <v>0</v>
      </c>
      <c r="K10" s="346">
        <f t="shared" si="0"/>
        <v>22.835818805573055</v>
      </c>
      <c r="L10" s="347">
        <f>RANK(K10,$K$6:$K$10)</f>
        <v>4</v>
      </c>
      <c r="N10" s="462"/>
      <c r="O10" s="462"/>
      <c r="P10" s="462"/>
    </row>
    <row r="11" spans="1:16">
      <c r="A11" s="182"/>
      <c r="B11" s="56"/>
      <c r="C11" s="50"/>
      <c r="D11" s="6"/>
      <c r="K11" t="s">
        <v>76</v>
      </c>
    </row>
    <row r="12" spans="1:16" s="141" customFormat="1" ht="14.4">
      <c r="A12" s="278" t="s">
        <v>68</v>
      </c>
      <c r="B12" s="272"/>
      <c r="C12" s="274"/>
      <c r="D12" s="135"/>
    </row>
    <row r="13" spans="1:16">
      <c r="A13" s="273" t="s">
        <v>69</v>
      </c>
      <c r="B13" s="269"/>
      <c r="C13" s="271"/>
      <c r="D13" s="6"/>
      <c r="G13" t="s">
        <v>95</v>
      </c>
    </row>
    <row r="14" spans="1:16">
      <c r="A14" s="273" t="s">
        <v>70</v>
      </c>
      <c r="B14" s="269"/>
      <c r="C14" s="271"/>
      <c r="D14" s="6"/>
    </row>
    <row r="15" spans="1:16">
      <c r="A15" s="273" t="s">
        <v>71</v>
      </c>
      <c r="B15" s="276">
        <f>20/(B18-B17)</f>
        <v>1.4002660505496045E-3</v>
      </c>
      <c r="C15" s="271"/>
      <c r="D15" s="6"/>
    </row>
    <row r="16" spans="1:16">
      <c r="A16" s="273" t="s">
        <v>72</v>
      </c>
      <c r="B16" s="269">
        <f>20+(B15*B17)</f>
        <v>44.930336763985153</v>
      </c>
      <c r="C16" s="271"/>
      <c r="D16" s="6"/>
    </row>
    <row r="17" spans="1:4">
      <c r="A17" s="273" t="s">
        <v>56</v>
      </c>
      <c r="B17" s="363">
        <f>MIN(C6:C10)</f>
        <v>17804</v>
      </c>
      <c r="C17" s="271"/>
      <c r="D17" s="6"/>
    </row>
    <row r="18" spans="1:4">
      <c r="A18" s="270" t="s">
        <v>55</v>
      </c>
      <c r="B18" s="364">
        <f>MAX(C6:C10)</f>
        <v>32087</v>
      </c>
      <c r="C18" s="271"/>
      <c r="D18" s="6"/>
    </row>
    <row r="19" spans="1:4">
      <c r="A19" s="270" t="s">
        <v>73</v>
      </c>
      <c r="B19" s="275">
        <v>20</v>
      </c>
      <c r="C19" s="271"/>
      <c r="D19" s="6"/>
    </row>
    <row r="20" spans="1:4">
      <c r="A20" s="270"/>
      <c r="B20" s="269"/>
      <c r="C20" s="271"/>
      <c r="D20" s="6"/>
    </row>
    <row r="21" spans="1:4">
      <c r="A21" s="277" t="s">
        <v>74</v>
      </c>
      <c r="B21" s="269"/>
      <c r="C21" s="271"/>
      <c r="D21" s="6"/>
    </row>
    <row r="22" spans="1:4">
      <c r="A22" s="47"/>
      <c r="C22" s="50"/>
      <c r="D22" s="6"/>
    </row>
    <row r="23" spans="1:4">
      <c r="A23" s="47"/>
      <c r="B23" s="37"/>
      <c r="C23" s="50"/>
      <c r="D23" s="6"/>
    </row>
    <row r="24" spans="1:4">
      <c r="A24" s="47"/>
      <c r="B24" s="37"/>
      <c r="C24" s="50"/>
      <c r="D24" s="6"/>
    </row>
    <row r="25" spans="1:4">
      <c r="A25" s="47"/>
      <c r="B25" s="37"/>
      <c r="C25" s="50"/>
      <c r="D25" s="6"/>
    </row>
    <row r="26" spans="1:4">
      <c r="A26" s="48"/>
      <c r="B26" s="37"/>
      <c r="C26" s="50"/>
    </row>
    <row r="27" spans="1:4">
      <c r="A27" s="1"/>
      <c r="B27" s="24"/>
      <c r="C27" s="1"/>
    </row>
    <row r="28" spans="1:4">
      <c r="A28" s="1"/>
      <c r="B28" s="1"/>
      <c r="C28" s="1"/>
    </row>
    <row r="29" spans="1:4">
      <c r="A29" s="1"/>
      <c r="B29" s="1"/>
      <c r="C29" s="1"/>
    </row>
  </sheetData>
  <mergeCells count="2">
    <mergeCell ref="N8:P8"/>
    <mergeCell ref="N10:P10"/>
  </mergeCells>
  <phoneticPr fontId="24" type="noConversion"/>
  <printOptions gridLines="1"/>
  <pageMargins left="0.75" right="0.75" top="1" bottom="1" header="0.5" footer="0.5"/>
  <pageSetup scale="69" orientation="landscape" horizontalDpi="4294967294" verticalDpi="20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workbookViewId="0">
      <selection activeCell="A8" sqref="A8"/>
    </sheetView>
  </sheetViews>
  <sheetFormatPr defaultRowHeight="13.2"/>
  <cols>
    <col min="1" max="1" width="46.6640625" customWidth="1"/>
    <col min="2" max="5" width="8.6640625" style="3" customWidth="1"/>
    <col min="6" max="6" width="7.44140625" style="3" customWidth="1"/>
    <col min="7" max="7" width="8" style="3" customWidth="1"/>
    <col min="8" max="9" width="8.6640625" style="3" customWidth="1"/>
    <col min="10" max="10" width="10.5546875" customWidth="1"/>
    <col min="11" max="11" width="8.33203125" customWidth="1"/>
  </cols>
  <sheetData>
    <row r="1" spans="1:12" ht="17.399999999999999">
      <c r="A1" s="43" t="s">
        <v>118</v>
      </c>
      <c r="B1" s="39"/>
      <c r="C1" s="39"/>
      <c r="D1" s="39"/>
      <c r="E1" s="39"/>
      <c r="F1" s="39"/>
      <c r="G1" s="39"/>
      <c r="H1" s="39"/>
      <c r="I1" s="39"/>
      <c r="J1" s="28"/>
      <c r="K1" s="29"/>
      <c r="L1" s="28"/>
    </row>
    <row r="2" spans="1:12" ht="21">
      <c r="A2" s="238" t="s">
        <v>107</v>
      </c>
      <c r="B2" s="171"/>
      <c r="C2" s="171"/>
      <c r="D2" s="171"/>
      <c r="E2" s="171"/>
      <c r="F2" s="171"/>
      <c r="G2" s="171"/>
      <c r="H2" s="171"/>
      <c r="I2" s="171"/>
      <c r="J2" s="40"/>
      <c r="K2" s="29"/>
      <c r="L2" s="40"/>
    </row>
    <row r="3" spans="1:12" s="3" customFormat="1">
      <c r="A3" s="138"/>
      <c r="B3" s="210"/>
      <c r="C3" s="210"/>
      <c r="D3" s="210"/>
      <c r="E3" s="210"/>
      <c r="F3" s="210"/>
      <c r="G3" s="210"/>
      <c r="H3" s="210"/>
      <c r="I3" s="210"/>
      <c r="J3" s="41" t="s">
        <v>42</v>
      </c>
      <c r="K3" s="41" t="s">
        <v>28</v>
      </c>
      <c r="L3" s="44" t="s">
        <v>16</v>
      </c>
    </row>
    <row r="4" spans="1:12" ht="15.6">
      <c r="A4" s="409" t="s">
        <v>109</v>
      </c>
      <c r="B4" s="361">
        <v>40</v>
      </c>
      <c r="C4" s="362">
        <v>32</v>
      </c>
      <c r="D4" s="362">
        <v>32</v>
      </c>
      <c r="E4" s="362">
        <v>37</v>
      </c>
      <c r="F4" s="362">
        <v>42.5</v>
      </c>
      <c r="G4" s="362">
        <v>36</v>
      </c>
      <c r="H4" s="362"/>
      <c r="I4" s="362"/>
      <c r="J4" s="421">
        <f>AVERAGE(A4:I4)</f>
        <v>36.583333333333336</v>
      </c>
      <c r="K4" s="42">
        <v>2.5</v>
      </c>
      <c r="L4" s="45">
        <f>RANK($K4,$K$4:$K$8)</f>
        <v>1</v>
      </c>
    </row>
    <row r="5" spans="1:12" ht="15.6">
      <c r="A5" s="409" t="s">
        <v>110</v>
      </c>
      <c r="B5" s="336"/>
      <c r="C5" s="336"/>
      <c r="D5" s="336"/>
      <c r="E5" s="336"/>
      <c r="F5" s="336"/>
      <c r="G5" s="336"/>
      <c r="H5" s="336"/>
      <c r="I5" s="336"/>
      <c r="J5" s="421" t="e">
        <f t="shared" ref="J5:J8" si="0">AVERAGE(A5:I5)</f>
        <v>#DIV/0!</v>
      </c>
      <c r="K5" s="42">
        <v>2.5</v>
      </c>
      <c r="L5" s="45"/>
    </row>
    <row r="6" spans="1:12" ht="15.6">
      <c r="A6" s="409" t="s">
        <v>111</v>
      </c>
      <c r="B6" s="336">
        <v>27</v>
      </c>
      <c r="C6" s="336">
        <v>16</v>
      </c>
      <c r="D6" s="336"/>
      <c r="E6" s="336">
        <v>32</v>
      </c>
      <c r="F6" s="336">
        <v>27</v>
      </c>
      <c r="G6" s="336"/>
      <c r="H6" s="336"/>
      <c r="I6" s="336"/>
      <c r="J6" s="421">
        <f t="shared" si="0"/>
        <v>25.5</v>
      </c>
      <c r="K6" s="42">
        <v>2.5</v>
      </c>
      <c r="L6" s="45"/>
    </row>
    <row r="7" spans="1:12" ht="15.6">
      <c r="A7" s="409" t="s">
        <v>112</v>
      </c>
      <c r="B7" s="333"/>
      <c r="C7" s="333"/>
      <c r="D7" s="333"/>
      <c r="E7" s="333"/>
      <c r="F7" s="333"/>
      <c r="G7" s="333"/>
      <c r="H7" s="333"/>
      <c r="I7" s="333"/>
      <c r="J7" s="421" t="e">
        <f t="shared" si="0"/>
        <v>#DIV/0!</v>
      </c>
      <c r="K7" s="42">
        <v>2.5</v>
      </c>
      <c r="L7" s="45"/>
    </row>
    <row r="8" spans="1:12" ht="15.6">
      <c r="A8" s="409" t="s">
        <v>113</v>
      </c>
      <c r="B8" s="333"/>
      <c r="C8" s="333"/>
      <c r="D8" s="333"/>
      <c r="E8" s="333"/>
      <c r="F8" s="333"/>
      <c r="G8" s="333"/>
      <c r="H8" s="333"/>
      <c r="I8" s="333"/>
      <c r="J8" s="421" t="e">
        <f t="shared" si="0"/>
        <v>#DIV/0!</v>
      </c>
      <c r="K8" s="42">
        <v>2.5</v>
      </c>
      <c r="L8" s="45">
        <f>RANK($K8,$K$4:$K$8)</f>
        <v>1</v>
      </c>
    </row>
    <row r="9" spans="1:12">
      <c r="A9" s="188"/>
      <c r="B9" s="189"/>
      <c r="C9" s="282"/>
      <c r="D9" s="189"/>
      <c r="E9" s="189"/>
      <c r="F9" s="189"/>
      <c r="G9" s="189"/>
      <c r="H9" s="189"/>
      <c r="I9" s="189"/>
      <c r="J9" s="61"/>
      <c r="K9" s="138"/>
    </row>
    <row r="10" spans="1:12" s="141" customFormat="1">
      <c r="A10" s="188"/>
      <c r="B10" s="463" t="s">
        <v>126</v>
      </c>
      <c r="C10" s="463" t="s">
        <v>127</v>
      </c>
      <c r="D10" s="463" t="s">
        <v>128</v>
      </c>
      <c r="E10" s="463" t="s">
        <v>129</v>
      </c>
      <c r="F10" s="463" t="s">
        <v>130</v>
      </c>
      <c r="G10" s="463" t="s">
        <v>131</v>
      </c>
      <c r="H10" s="194"/>
      <c r="I10" s="162"/>
      <c r="J10" s="190"/>
      <c r="K10" s="138"/>
    </row>
    <row r="11" spans="1:12">
      <c r="A11" s="188"/>
      <c r="B11" s="463"/>
      <c r="C11" s="463"/>
      <c r="D11" s="463"/>
      <c r="E11" s="463"/>
      <c r="F11" s="463"/>
      <c r="G11" s="463"/>
      <c r="H11" s="194"/>
      <c r="I11" s="37"/>
      <c r="J11" s="283" t="s">
        <v>77</v>
      </c>
      <c r="K11" s="138"/>
    </row>
    <row r="12" spans="1:12">
      <c r="A12" s="188"/>
      <c r="B12" s="463"/>
      <c r="C12" s="463"/>
      <c r="D12" s="463"/>
      <c r="E12" s="463"/>
      <c r="F12" s="463"/>
      <c r="G12" s="463"/>
      <c r="H12" s="422"/>
      <c r="I12" s="191"/>
      <c r="J12" s="190"/>
      <c r="K12" s="138"/>
    </row>
    <row r="13" spans="1:12">
      <c r="A13" s="188"/>
      <c r="B13" s="463"/>
      <c r="C13" s="463"/>
      <c r="D13" s="463"/>
      <c r="E13" s="463"/>
      <c r="F13" s="463"/>
      <c r="G13" s="463"/>
      <c r="H13" s="422"/>
      <c r="I13" s="191"/>
      <c r="J13" s="190"/>
      <c r="K13" s="138"/>
    </row>
    <row r="14" spans="1:12">
      <c r="B14" s="172"/>
      <c r="C14" s="172"/>
      <c r="D14" s="39"/>
      <c r="E14" s="39"/>
      <c r="F14" s="39"/>
      <c r="G14" s="39"/>
      <c r="H14" s="39"/>
      <c r="I14" s="39"/>
      <c r="J14" s="28"/>
      <c r="K14" s="28"/>
    </row>
    <row r="26" spans="2:3">
      <c r="B26" s="173"/>
      <c r="C26" s="173"/>
    </row>
    <row r="34" spans="2:3">
      <c r="B34" s="173"/>
      <c r="C34" s="173"/>
    </row>
  </sheetData>
  <mergeCells count="6">
    <mergeCell ref="G10:G13"/>
    <mergeCell ref="B10:B13"/>
    <mergeCell ref="C10:C13"/>
    <mergeCell ref="D10:D13"/>
    <mergeCell ref="E10:E13"/>
    <mergeCell ref="F10:F13"/>
  </mergeCells>
  <phoneticPr fontId="24" type="noConversion"/>
  <printOptions gridLines="1"/>
  <pageMargins left="0.75" right="0.75" top="1" bottom="1" header="0.5" footer="0.5"/>
  <pageSetup scale="94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workbookViewId="0">
      <selection activeCell="A10" sqref="A10"/>
    </sheetView>
  </sheetViews>
  <sheetFormatPr defaultRowHeight="13.2"/>
  <cols>
    <col min="1" max="1" width="48.44140625" customWidth="1"/>
    <col min="2" max="2" width="11.88671875" customWidth="1"/>
    <col min="3" max="3" width="13.88671875" bestFit="1" customWidth="1"/>
    <col min="4" max="4" width="25.109375" customWidth="1"/>
    <col min="5" max="5" width="10.109375" customWidth="1"/>
    <col min="6" max="6" width="12.44140625" customWidth="1"/>
    <col min="8" max="8" width="10.88671875" customWidth="1"/>
    <col min="9" max="9" width="12.6640625" customWidth="1"/>
    <col min="11" max="11" width="41.88671875" customWidth="1"/>
  </cols>
  <sheetData>
    <row r="1" spans="1:18" ht="17.399999999999999">
      <c r="A1" s="7" t="s">
        <v>119</v>
      </c>
      <c r="B1" s="7"/>
      <c r="C1" s="7"/>
      <c r="D1" s="6"/>
      <c r="E1" s="6" t="s">
        <v>47</v>
      </c>
      <c r="F1" s="130">
        <f>MAX(B6:B10)</f>
        <v>10.5</v>
      </c>
      <c r="G1" s="6" t="s">
        <v>6</v>
      </c>
      <c r="H1" s="62" t="s">
        <v>24</v>
      </c>
      <c r="K1" s="63"/>
    </row>
    <row r="2" spans="1:18">
      <c r="A2" s="6"/>
      <c r="B2" s="6"/>
      <c r="C2" s="6"/>
      <c r="D2" s="6"/>
      <c r="E2" s="6" t="s">
        <v>48</v>
      </c>
      <c r="F2" s="130">
        <f>MIN(B6:B10)</f>
        <v>2</v>
      </c>
      <c r="G2" s="6" t="s">
        <v>6</v>
      </c>
      <c r="H2" s="62" t="s">
        <v>24</v>
      </c>
      <c r="K2" s="63"/>
    </row>
    <row r="3" spans="1:18">
      <c r="A3" s="10"/>
      <c r="B3" s="10"/>
      <c r="C3" s="10"/>
      <c r="D3" s="49"/>
      <c r="E3" s="6" t="s">
        <v>24</v>
      </c>
      <c r="F3" s="129" t="s">
        <v>24</v>
      </c>
      <c r="G3" s="6" t="s">
        <v>24</v>
      </c>
      <c r="H3" s="62" t="s">
        <v>24</v>
      </c>
      <c r="K3" s="63"/>
    </row>
    <row r="4" spans="1:18">
      <c r="A4" s="12"/>
      <c r="B4" s="12"/>
      <c r="C4" s="12"/>
      <c r="D4" s="12"/>
      <c r="E4" s="12"/>
      <c r="F4" s="6"/>
      <c r="G4" s="6"/>
      <c r="J4" s="6"/>
      <c r="K4" s="64"/>
      <c r="L4" s="64"/>
    </row>
    <row r="5" spans="1:18" ht="26.4">
      <c r="A5" s="11"/>
      <c r="B5" s="36" t="s">
        <v>46</v>
      </c>
      <c r="C5" s="36" t="s">
        <v>11</v>
      </c>
      <c r="D5" s="212" t="s">
        <v>16</v>
      </c>
      <c r="E5" s="33"/>
      <c r="F5" s="33"/>
      <c r="G5" s="160"/>
      <c r="H5" s="33"/>
      <c r="K5" s="33"/>
      <c r="M5" s="159" t="s">
        <v>24</v>
      </c>
    </row>
    <row r="6" spans="1:18" s="233" customFormat="1" ht="15.6">
      <c r="A6" s="409" t="s">
        <v>109</v>
      </c>
      <c r="B6" s="352">
        <v>10.5</v>
      </c>
      <c r="C6" s="246">
        <v>100</v>
      </c>
      <c r="D6" s="249">
        <v>1</v>
      </c>
      <c r="E6" s="335"/>
      <c r="F6" s="371"/>
      <c r="H6" s="234"/>
      <c r="J6" s="133"/>
      <c r="K6" s="235"/>
      <c r="M6" s="236"/>
      <c r="N6" s="66"/>
      <c r="O6" s="66"/>
      <c r="P6" s="66"/>
      <c r="Q6" s="66"/>
    </row>
    <row r="7" spans="1:18" s="233" customFormat="1" ht="15.6">
      <c r="A7" s="409" t="s">
        <v>110</v>
      </c>
      <c r="B7" s="352"/>
      <c r="C7" s="246"/>
      <c r="D7" s="249"/>
      <c r="E7" s="56"/>
      <c r="F7" s="266"/>
      <c r="H7" s="234"/>
      <c r="J7" s="133"/>
      <c r="K7" s="235"/>
      <c r="M7" s="236" t="s">
        <v>24</v>
      </c>
      <c r="N7" s="66"/>
      <c r="O7" s="66"/>
      <c r="P7" s="66"/>
      <c r="Q7" s="66"/>
    </row>
    <row r="8" spans="1:18" s="233" customFormat="1" ht="15.6">
      <c r="A8" s="409" t="s">
        <v>111</v>
      </c>
      <c r="B8" s="352">
        <v>2</v>
      </c>
      <c r="C8" s="246">
        <v>5</v>
      </c>
      <c r="D8" s="249">
        <v>2</v>
      </c>
      <c r="E8" s="16"/>
      <c r="F8" s="168"/>
      <c r="H8" s="234"/>
      <c r="J8" s="133"/>
      <c r="K8" s="235"/>
      <c r="M8" s="236"/>
      <c r="N8" s="66"/>
      <c r="O8" s="66"/>
      <c r="P8" s="66"/>
      <c r="Q8" s="66"/>
    </row>
    <row r="9" spans="1:18" s="66" customFormat="1" ht="15.6">
      <c r="A9" s="409" t="s">
        <v>112</v>
      </c>
      <c r="B9" s="352"/>
      <c r="C9" s="246"/>
      <c r="D9" s="249"/>
      <c r="E9" s="16"/>
      <c r="F9" s="168"/>
      <c r="H9" s="58"/>
      <c r="J9" s="133"/>
      <c r="K9" s="35"/>
      <c r="M9" s="231"/>
    </row>
    <row r="10" spans="1:18" s="66" customFormat="1" ht="15.6">
      <c r="A10" s="409" t="s">
        <v>113</v>
      </c>
      <c r="B10" s="352"/>
      <c r="C10" s="246"/>
      <c r="D10" s="249"/>
      <c r="E10" s="16"/>
      <c r="F10" s="168"/>
      <c r="H10" s="58"/>
      <c r="J10" s="133"/>
      <c r="K10" s="35"/>
      <c r="M10" s="231"/>
    </row>
    <row r="11" spans="1:18">
      <c r="A11" s="131"/>
      <c r="B11" s="138"/>
      <c r="C11" s="287" t="s">
        <v>78</v>
      </c>
      <c r="D11" s="125"/>
      <c r="E11" s="139"/>
      <c r="F11" s="16"/>
      <c r="G11" s="20"/>
      <c r="I11" s="51"/>
      <c r="K11" s="161"/>
      <c r="L11" s="6"/>
      <c r="O11" s="66"/>
      <c r="P11" s="66"/>
      <c r="Q11" s="66"/>
      <c r="R11" s="66"/>
    </row>
    <row r="12" spans="1:18" ht="17.399999999999999">
      <c r="A12" s="131"/>
      <c r="B12" s="292"/>
      <c r="C12" s="183"/>
      <c r="D12" s="125"/>
      <c r="E12" s="139"/>
      <c r="F12" s="16"/>
      <c r="G12" s="20"/>
      <c r="H12" s="6"/>
      <c r="I12" s="6"/>
      <c r="J12" s="6"/>
      <c r="K12" s="161"/>
    </row>
    <row r="13" spans="1:18" ht="14.4">
      <c r="A13" s="286" t="s">
        <v>68</v>
      </c>
      <c r="B13" s="289"/>
      <c r="C13" s="183"/>
      <c r="D13" s="125"/>
      <c r="E13" s="139"/>
      <c r="F13" s="16"/>
      <c r="G13" s="20"/>
      <c r="H13" s="6"/>
      <c r="I13" s="6"/>
      <c r="J13" s="6"/>
      <c r="K13" s="161"/>
    </row>
    <row r="14" spans="1:18">
      <c r="A14" s="285" t="s">
        <v>69</v>
      </c>
      <c r="B14" s="288"/>
      <c r="C14" s="183"/>
      <c r="D14" s="125"/>
      <c r="E14" s="139"/>
      <c r="F14" s="16"/>
      <c r="G14" s="20"/>
      <c r="H14" s="6"/>
      <c r="I14" s="6"/>
      <c r="J14" s="6"/>
      <c r="K14" s="161"/>
    </row>
    <row r="15" spans="1:18">
      <c r="A15" s="285" t="s">
        <v>70</v>
      </c>
      <c r="B15" s="288"/>
      <c r="I15" s="6"/>
      <c r="J15" s="6"/>
    </row>
    <row r="16" spans="1:18">
      <c r="A16" s="285" t="s">
        <v>71</v>
      </c>
      <c r="B16" s="290">
        <f>100/(B19-B18)</f>
        <v>11.764705882352942</v>
      </c>
      <c r="C16" s="341"/>
      <c r="D16" s="201" t="s">
        <v>103</v>
      </c>
      <c r="E16" s="201">
        <v>5</v>
      </c>
      <c r="G16" s="6"/>
      <c r="H16" s="6"/>
      <c r="I16" s="6"/>
      <c r="J16" s="6"/>
    </row>
    <row r="17" spans="1:5">
      <c r="A17" s="285" t="s">
        <v>72</v>
      </c>
      <c r="B17" s="290">
        <f>-(B16*B18)</f>
        <v>-23.529411764705884</v>
      </c>
      <c r="C17" s="341"/>
      <c r="D17" s="201" t="s">
        <v>105</v>
      </c>
      <c r="E17" s="201">
        <v>100</v>
      </c>
    </row>
    <row r="18" spans="1:5">
      <c r="A18" s="285" t="s">
        <v>56</v>
      </c>
      <c r="B18" s="293">
        <f>MIN(B6:B10)</f>
        <v>2</v>
      </c>
    </row>
    <row r="19" spans="1:5">
      <c r="A19" s="284" t="s">
        <v>55</v>
      </c>
      <c r="B19" s="351">
        <f>MAX(B6:B10)</f>
        <v>10.5</v>
      </c>
      <c r="C19" s="133"/>
    </row>
    <row r="20" spans="1:5">
      <c r="A20" s="284" t="s">
        <v>73</v>
      </c>
      <c r="B20" s="291">
        <v>100</v>
      </c>
    </row>
  </sheetData>
  <phoneticPr fontId="24" type="noConversion"/>
  <printOptions gridLines="1"/>
  <pageMargins left="0.75" right="0.75" top="1" bottom="1" header="0.5" footer="0.5"/>
  <pageSetup scale="5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5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8" sqref="A8"/>
    </sheetView>
  </sheetViews>
  <sheetFormatPr defaultRowHeight="13.2"/>
  <cols>
    <col min="1" max="1" width="50.5546875" customWidth="1"/>
    <col min="2" max="18" width="5.6640625" customWidth="1"/>
    <col min="19" max="20" width="6.6640625" customWidth="1"/>
    <col min="21" max="38" width="5.6640625" customWidth="1"/>
  </cols>
  <sheetData>
    <row r="1" spans="1:41" ht="17.399999999999999">
      <c r="A1" s="43" t="s">
        <v>120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</row>
    <row r="2" spans="1:41">
      <c r="B2" s="376"/>
      <c r="C2" s="376"/>
      <c r="D2" s="376"/>
      <c r="E2" s="376"/>
      <c r="F2" s="376"/>
      <c r="G2" s="376"/>
      <c r="H2" s="39"/>
      <c r="I2" s="39"/>
      <c r="J2" s="39"/>
      <c r="K2" s="376"/>
      <c r="L2" s="39"/>
      <c r="M2" s="39"/>
      <c r="N2" s="39"/>
      <c r="O2" s="377"/>
      <c r="P2" s="376"/>
      <c r="Q2" s="376"/>
      <c r="R2" s="376"/>
      <c r="S2" s="376"/>
      <c r="T2" s="376"/>
      <c r="U2" s="376"/>
      <c r="V2" s="377"/>
      <c r="W2" s="376"/>
      <c r="X2" s="376"/>
      <c r="Y2" s="376"/>
      <c r="Z2" s="376"/>
      <c r="AA2" s="378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</row>
    <row r="3" spans="1:41">
      <c r="A3" s="3" t="s">
        <v>98</v>
      </c>
      <c r="B3" s="36">
        <v>1</v>
      </c>
      <c r="C3" s="36">
        <v>2</v>
      </c>
      <c r="D3" s="36">
        <v>3</v>
      </c>
      <c r="E3" s="36">
        <v>4</v>
      </c>
      <c r="F3" s="36">
        <v>5</v>
      </c>
      <c r="G3" s="36">
        <v>6</v>
      </c>
      <c r="H3" s="36">
        <v>7</v>
      </c>
      <c r="I3" s="36">
        <v>8</v>
      </c>
      <c r="J3" s="36">
        <v>9</v>
      </c>
      <c r="K3" s="36">
        <v>10</v>
      </c>
      <c r="L3" s="36">
        <v>11</v>
      </c>
      <c r="M3" s="36">
        <v>12</v>
      </c>
      <c r="N3" s="36">
        <v>13</v>
      </c>
      <c r="O3" s="36">
        <v>14</v>
      </c>
      <c r="P3" s="36">
        <v>15</v>
      </c>
      <c r="Q3" s="36">
        <v>16</v>
      </c>
      <c r="R3" s="36">
        <v>17</v>
      </c>
      <c r="S3" s="36">
        <v>18</v>
      </c>
      <c r="T3" s="36">
        <v>19</v>
      </c>
      <c r="U3" s="36">
        <v>20</v>
      </c>
      <c r="V3" s="36">
        <v>21</v>
      </c>
      <c r="W3" s="36">
        <v>22</v>
      </c>
      <c r="X3" s="36">
        <v>23</v>
      </c>
      <c r="Y3" s="36">
        <v>24</v>
      </c>
      <c r="Z3" s="36">
        <v>25</v>
      </c>
      <c r="AA3" s="36">
        <v>26</v>
      </c>
      <c r="AB3" s="36">
        <v>27</v>
      </c>
      <c r="AC3" s="36">
        <v>28</v>
      </c>
      <c r="AD3" s="36">
        <v>29</v>
      </c>
      <c r="AE3" s="36">
        <v>30</v>
      </c>
      <c r="AF3" s="36">
        <v>31</v>
      </c>
      <c r="AG3" s="36">
        <v>32</v>
      </c>
      <c r="AH3" s="36">
        <v>33</v>
      </c>
      <c r="AI3" s="36">
        <v>34</v>
      </c>
      <c r="AJ3" s="36">
        <v>35</v>
      </c>
      <c r="AK3" s="36">
        <v>36</v>
      </c>
      <c r="AL3" s="36">
        <v>37</v>
      </c>
      <c r="AM3" s="41" t="s">
        <v>42</v>
      </c>
      <c r="AN3" s="41" t="s">
        <v>28</v>
      </c>
      <c r="AO3" s="44" t="s">
        <v>16</v>
      </c>
    </row>
    <row r="4" spans="1:41" ht="15.6">
      <c r="A4" s="409" t="s">
        <v>109</v>
      </c>
      <c r="B4" s="348">
        <v>55</v>
      </c>
      <c r="C4" s="354">
        <v>66</v>
      </c>
      <c r="D4" s="354">
        <v>80</v>
      </c>
      <c r="E4" s="354">
        <v>58</v>
      </c>
      <c r="F4" s="354">
        <v>50</v>
      </c>
      <c r="G4" s="354">
        <v>42.5</v>
      </c>
      <c r="H4" s="354">
        <v>54</v>
      </c>
      <c r="I4" s="354">
        <v>75</v>
      </c>
      <c r="J4" s="354">
        <v>73</v>
      </c>
      <c r="K4" s="355">
        <v>55</v>
      </c>
      <c r="L4" s="355">
        <v>54</v>
      </c>
      <c r="M4" s="355">
        <v>75</v>
      </c>
      <c r="N4" s="355">
        <v>59</v>
      </c>
      <c r="O4" s="355">
        <v>32.5</v>
      </c>
      <c r="P4" s="355">
        <v>45</v>
      </c>
      <c r="Q4" s="355"/>
      <c r="R4" s="355"/>
      <c r="S4" s="355"/>
      <c r="T4" s="355"/>
      <c r="U4" s="355"/>
      <c r="V4" s="355"/>
      <c r="W4" s="354"/>
      <c r="X4" s="380"/>
      <c r="Y4" s="380"/>
      <c r="Z4" s="380"/>
      <c r="AA4" s="380"/>
      <c r="AB4" s="380"/>
      <c r="AC4" s="380"/>
      <c r="AD4" s="380"/>
      <c r="AE4" s="379"/>
      <c r="AF4" s="349"/>
      <c r="AG4" s="349"/>
      <c r="AH4" s="349"/>
      <c r="AI4" s="379"/>
      <c r="AJ4" s="379"/>
      <c r="AK4" s="349"/>
      <c r="AL4" s="350"/>
      <c r="AM4" s="213">
        <f t="shared" ref="AM4:AM7" si="0">AVERAGE(B4:AL4)</f>
        <v>58.266666666666666</v>
      </c>
      <c r="AN4" s="213">
        <f>IF(AM4&lt;5,5,AM4)</f>
        <v>58.266666666666666</v>
      </c>
      <c r="AO4" s="214">
        <f>RANK(AN4,$AN$4:$AN$8)</f>
        <v>1</v>
      </c>
    </row>
    <row r="5" spans="1:41" s="66" customFormat="1" ht="15.6">
      <c r="A5" s="409" t="s">
        <v>110</v>
      </c>
      <c r="B5" s="353">
        <v>60</v>
      </c>
      <c r="C5" s="353">
        <v>67</v>
      </c>
      <c r="D5" s="353">
        <v>67.5</v>
      </c>
      <c r="E5" s="353">
        <v>57</v>
      </c>
      <c r="F5" s="353">
        <v>30</v>
      </c>
      <c r="G5" s="353">
        <v>42.5</v>
      </c>
      <c r="H5" s="353">
        <v>43</v>
      </c>
      <c r="I5" s="353">
        <v>55</v>
      </c>
      <c r="J5" s="353"/>
      <c r="K5" s="404">
        <v>50</v>
      </c>
      <c r="L5" s="404">
        <v>68.5</v>
      </c>
      <c r="M5" s="404">
        <v>90</v>
      </c>
      <c r="N5" s="404">
        <v>40</v>
      </c>
      <c r="O5" s="404">
        <v>35</v>
      </c>
      <c r="P5" s="404">
        <v>27.5</v>
      </c>
      <c r="Q5" s="329">
        <v>56</v>
      </c>
      <c r="R5" s="329">
        <v>39</v>
      </c>
      <c r="S5" s="329">
        <v>32.5</v>
      </c>
      <c r="T5" s="329">
        <v>45</v>
      </c>
      <c r="U5" s="329">
        <v>29</v>
      </c>
      <c r="V5" s="329">
        <v>67.5</v>
      </c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29"/>
      <c r="AL5" s="329"/>
      <c r="AM5" s="213">
        <f t="shared" si="0"/>
        <v>50.1</v>
      </c>
      <c r="AN5" s="213">
        <f>IF(AM5&lt;5,5,AM5)</f>
        <v>50.1</v>
      </c>
      <c r="AO5" s="214">
        <f>RANK(AN5,$AN$4:$AN$8)</f>
        <v>4</v>
      </c>
    </row>
    <row r="6" spans="1:41" s="66" customFormat="1" ht="15.6">
      <c r="A6" s="409" t="s">
        <v>111</v>
      </c>
      <c r="B6" s="353">
        <v>47.5</v>
      </c>
      <c r="C6" s="353">
        <v>62</v>
      </c>
      <c r="D6" s="353">
        <v>75</v>
      </c>
      <c r="E6" s="353">
        <v>61.5</v>
      </c>
      <c r="F6" s="353">
        <v>35</v>
      </c>
      <c r="G6" s="353">
        <v>52.5</v>
      </c>
      <c r="H6" s="353">
        <v>63</v>
      </c>
      <c r="I6" s="353">
        <v>50</v>
      </c>
      <c r="J6" s="353">
        <v>56</v>
      </c>
      <c r="K6" s="404">
        <v>42.5</v>
      </c>
      <c r="L6" s="404">
        <v>67</v>
      </c>
      <c r="M6" s="404">
        <v>65</v>
      </c>
      <c r="N6" s="404">
        <v>36</v>
      </c>
      <c r="O6" s="404">
        <v>37.5</v>
      </c>
      <c r="P6" s="404">
        <v>30</v>
      </c>
      <c r="Q6" s="404">
        <v>57</v>
      </c>
      <c r="R6" s="404">
        <v>45</v>
      </c>
      <c r="S6" s="329">
        <v>42.5</v>
      </c>
      <c r="T6" s="329">
        <v>82.5</v>
      </c>
      <c r="U6" s="329">
        <v>55</v>
      </c>
      <c r="V6" s="329">
        <v>35</v>
      </c>
      <c r="W6" s="329">
        <v>73.5</v>
      </c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29"/>
      <c r="AI6" s="329"/>
      <c r="AJ6" s="329"/>
      <c r="AK6" s="329"/>
      <c r="AL6" s="329"/>
      <c r="AM6" s="213">
        <f t="shared" si="0"/>
        <v>53.227272727272727</v>
      </c>
      <c r="AN6" s="213">
        <f>IF(AM6&lt;5,5,AM6)</f>
        <v>53.227272727272727</v>
      </c>
      <c r="AO6" s="214">
        <f>RANK(AN6,$AN$4:$AN$8)</f>
        <v>2</v>
      </c>
    </row>
    <row r="7" spans="1:41" s="66" customFormat="1" ht="15.6">
      <c r="A7" s="409" t="s">
        <v>112</v>
      </c>
      <c r="B7" s="353">
        <v>20</v>
      </c>
      <c r="C7" s="353">
        <v>28</v>
      </c>
      <c r="D7" s="353">
        <v>62.5</v>
      </c>
      <c r="E7" s="353">
        <v>50</v>
      </c>
      <c r="F7" s="353">
        <v>32</v>
      </c>
      <c r="G7" s="353">
        <v>37.5</v>
      </c>
      <c r="H7" s="353">
        <v>42</v>
      </c>
      <c r="I7" s="353">
        <v>40</v>
      </c>
      <c r="J7" s="353">
        <v>40</v>
      </c>
      <c r="K7" s="404">
        <v>32.5</v>
      </c>
      <c r="L7" s="404">
        <v>34</v>
      </c>
      <c r="M7" s="404">
        <v>45</v>
      </c>
      <c r="N7" s="404">
        <v>33</v>
      </c>
      <c r="O7" s="404">
        <v>17.5</v>
      </c>
      <c r="P7" s="404">
        <v>15</v>
      </c>
      <c r="Q7" s="329">
        <v>29</v>
      </c>
      <c r="R7" s="329">
        <v>40</v>
      </c>
      <c r="S7" s="329">
        <v>21</v>
      </c>
      <c r="T7" s="329">
        <v>26</v>
      </c>
      <c r="U7" s="329">
        <v>40</v>
      </c>
      <c r="V7" s="329">
        <v>45</v>
      </c>
      <c r="W7" s="329">
        <v>65</v>
      </c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29"/>
      <c r="AL7" s="329"/>
      <c r="AM7" s="213">
        <f t="shared" si="0"/>
        <v>36.136363636363633</v>
      </c>
      <c r="AN7" s="213">
        <f t="shared" ref="AN7" si="1">IF(AM7&lt;5,5,AM7)</f>
        <v>36.136363636363633</v>
      </c>
      <c r="AO7" s="214">
        <f>RANK(AN7,$AN$4:$AN$8)</f>
        <v>5</v>
      </c>
    </row>
    <row r="8" spans="1:41" ht="15.6">
      <c r="A8" s="409" t="s">
        <v>113</v>
      </c>
      <c r="B8" s="348">
        <v>30</v>
      </c>
      <c r="C8" s="348">
        <v>47</v>
      </c>
      <c r="D8" s="348">
        <v>80</v>
      </c>
      <c r="E8" s="348">
        <v>51</v>
      </c>
      <c r="F8" s="348">
        <v>26</v>
      </c>
      <c r="G8" s="348">
        <v>55</v>
      </c>
      <c r="H8" s="348">
        <v>52</v>
      </c>
      <c r="I8" s="348">
        <v>40</v>
      </c>
      <c r="J8" s="348"/>
      <c r="K8" s="237"/>
      <c r="L8" s="237">
        <v>59</v>
      </c>
      <c r="M8" s="237">
        <v>35</v>
      </c>
      <c r="N8" s="237">
        <v>45</v>
      </c>
      <c r="O8" s="237">
        <v>32.5</v>
      </c>
      <c r="P8" s="237">
        <v>22.5</v>
      </c>
      <c r="Q8" s="237">
        <v>45</v>
      </c>
      <c r="R8" s="237">
        <v>82</v>
      </c>
      <c r="S8" s="237">
        <v>92.5</v>
      </c>
      <c r="T8" s="237">
        <v>77.5</v>
      </c>
      <c r="U8" s="237">
        <v>77</v>
      </c>
      <c r="V8" s="237">
        <v>38</v>
      </c>
      <c r="W8" s="237">
        <v>49</v>
      </c>
      <c r="X8" s="237">
        <v>35</v>
      </c>
      <c r="Y8" s="237">
        <v>45</v>
      </c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13">
        <f t="shared" ref="AM8" si="2">AVERAGE(B8:AL8)</f>
        <v>50.727272727272727</v>
      </c>
      <c r="AN8" s="213">
        <f t="shared" ref="AN8" si="3">IF(AM8&lt;5,5,AM8)</f>
        <v>50.727272727272727</v>
      </c>
      <c r="AO8" s="214">
        <f>RANK(AN8,$AN$4:$AN$8)</f>
        <v>3</v>
      </c>
    </row>
    <row r="9" spans="1:41" s="166" customFormat="1">
      <c r="A9" s="193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42"/>
      <c r="AN9" s="42"/>
      <c r="AO9" s="45"/>
    </row>
    <row r="10" spans="1:41" ht="38.25" customHeight="1">
      <c r="A10" s="188"/>
      <c r="B10" s="464"/>
      <c r="C10" s="423"/>
      <c r="D10" s="423"/>
      <c r="E10" s="42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88"/>
      <c r="R10" s="188"/>
      <c r="S10" s="188"/>
      <c r="T10" s="188"/>
      <c r="U10" s="188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42"/>
      <c r="AN10" s="42"/>
      <c r="AO10" s="45"/>
    </row>
    <row r="11" spans="1:41" ht="17.399999999999999">
      <c r="A11" s="188"/>
      <c r="B11" s="464"/>
      <c r="C11" s="1"/>
      <c r="D11" s="1"/>
      <c r="E11" s="1"/>
      <c r="F11" s="29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42"/>
      <c r="AN11" s="42"/>
      <c r="AO11" s="45"/>
    </row>
    <row r="12" spans="1:41">
      <c r="A12" s="188"/>
      <c r="B12" s="46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42"/>
      <c r="AN12" s="42"/>
      <c r="AO12" s="45"/>
    </row>
    <row r="13" spans="1:41">
      <c r="B13" s="464"/>
    </row>
    <row r="14" spans="1:41">
      <c r="AM14" s="61"/>
    </row>
    <row r="15" spans="1:41">
      <c r="AM15" s="176"/>
    </row>
  </sheetData>
  <mergeCells count="1">
    <mergeCell ref="B10:B13"/>
  </mergeCells>
  <phoneticPr fontId="24" type="noConversion"/>
  <printOptions gridLines="1"/>
  <pageMargins left="0.21" right="0.2" top="1" bottom="1" header="0.5" footer="0.5"/>
  <pageSetup scale="54" orientation="landscape" horizontalDpi="4294967294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9"/>
  <sheetViews>
    <sheetView workbookViewId="0">
      <selection activeCell="A10" sqref="A10"/>
    </sheetView>
  </sheetViews>
  <sheetFormatPr defaultRowHeight="13.2"/>
  <cols>
    <col min="1" max="1" width="46" customWidth="1"/>
    <col min="2" max="2" width="11" customWidth="1"/>
    <col min="3" max="3" width="21.44140625" customWidth="1"/>
    <col min="4" max="4" width="14.109375" customWidth="1"/>
    <col min="5" max="7" width="16.88671875" customWidth="1"/>
    <col min="8" max="8" width="11.44140625" customWidth="1"/>
    <col min="9" max="9" width="12.33203125" customWidth="1"/>
    <col min="10" max="10" width="10.44140625" customWidth="1"/>
    <col min="11" max="11" width="13.6640625" customWidth="1"/>
    <col min="12" max="12" width="13.33203125" customWidth="1"/>
    <col min="13" max="13" width="12.33203125" customWidth="1"/>
    <col min="14" max="14" width="14.33203125" customWidth="1"/>
    <col min="15" max="15" width="12.6640625" customWidth="1"/>
    <col min="16" max="16" width="12.44140625" customWidth="1"/>
    <col min="17" max="17" width="11" customWidth="1"/>
  </cols>
  <sheetData>
    <row r="1" spans="1:16" s="227" customFormat="1" ht="17.399999999999999">
      <c r="A1" s="227" t="s">
        <v>121</v>
      </c>
    </row>
    <row r="2" spans="1:16" ht="17.399999999999999">
      <c r="A2" s="7"/>
      <c r="B2" s="156"/>
      <c r="C2" s="6"/>
      <c r="D2" s="9"/>
      <c r="E2" s="18"/>
      <c r="F2" s="51"/>
      <c r="G2" s="51"/>
      <c r="H2" s="9"/>
      <c r="I2" s="6"/>
      <c r="J2" s="6"/>
      <c r="K2" s="6"/>
      <c r="L2" s="6"/>
      <c r="M2" s="6"/>
      <c r="N2" s="6"/>
      <c r="O2" s="6"/>
      <c r="P2" s="6"/>
    </row>
    <row r="3" spans="1:16" s="66" customFormat="1">
      <c r="A3" s="35"/>
      <c r="D3" s="9"/>
      <c r="E3" s="18"/>
      <c r="F3" s="58"/>
      <c r="G3" s="58"/>
      <c r="H3" s="67"/>
      <c r="I3" s="35"/>
      <c r="J3" s="35"/>
      <c r="K3" s="35"/>
      <c r="L3" s="35"/>
      <c r="M3" s="35"/>
      <c r="N3" s="35"/>
      <c r="O3" s="35"/>
      <c r="P3" s="35"/>
    </row>
    <row r="4" spans="1:16">
      <c r="A4" s="10"/>
      <c r="C4" s="54" t="s">
        <v>54</v>
      </c>
      <c r="D4" s="54" t="s">
        <v>24</v>
      </c>
      <c r="E4" s="54" t="s">
        <v>26</v>
      </c>
      <c r="F4" s="54" t="s">
        <v>43</v>
      </c>
      <c r="G4" s="54" t="s">
        <v>44</v>
      </c>
      <c r="H4" s="12"/>
      <c r="I4" s="6"/>
      <c r="J4" s="6"/>
      <c r="K4" s="6"/>
      <c r="L4" s="6"/>
      <c r="M4" s="6"/>
      <c r="N4" s="6"/>
      <c r="O4" s="6"/>
      <c r="P4" s="6"/>
    </row>
    <row r="5" spans="1:16">
      <c r="A5" s="6"/>
      <c r="B5" s="365" t="s">
        <v>53</v>
      </c>
      <c r="C5" s="23" t="s">
        <v>28</v>
      </c>
      <c r="D5" s="23"/>
      <c r="E5" s="23" t="s">
        <v>28</v>
      </c>
      <c r="F5" s="23" t="s">
        <v>5</v>
      </c>
      <c r="G5" s="23" t="s">
        <v>28</v>
      </c>
      <c r="H5" s="23" t="s">
        <v>16</v>
      </c>
      <c r="I5" s="23"/>
      <c r="J5" s="19"/>
      <c r="K5" s="19"/>
      <c r="L5" s="5"/>
      <c r="M5" s="5"/>
      <c r="N5" s="5"/>
      <c r="O5" s="5"/>
      <c r="P5" s="2"/>
    </row>
    <row r="6" spans="1:16" ht="15.6">
      <c r="A6" s="409" t="s">
        <v>109</v>
      </c>
      <c r="B6" s="366">
        <v>76</v>
      </c>
      <c r="C6" s="348">
        <f>IF(B6="DNF", 0,(10^(($B$17-B6)/10)*75))</f>
        <v>75</v>
      </c>
      <c r="D6" s="237"/>
      <c r="E6" s="405">
        <v>1</v>
      </c>
      <c r="F6" s="381">
        <v>75</v>
      </c>
      <c r="G6" s="382">
        <f>C6+F6</f>
        <v>150</v>
      </c>
      <c r="H6" s="245"/>
      <c r="I6" s="55"/>
      <c r="J6" s="57"/>
      <c r="K6" s="27"/>
      <c r="L6" s="17"/>
      <c r="M6" s="56"/>
      <c r="N6" s="17"/>
      <c r="O6" s="17"/>
      <c r="P6" s="3"/>
    </row>
    <row r="7" spans="1:16" ht="15.6">
      <c r="A7" s="409" t="s">
        <v>110</v>
      </c>
      <c r="B7" s="367" t="s">
        <v>108</v>
      </c>
      <c r="C7" s="348">
        <v>0</v>
      </c>
      <c r="D7" s="237"/>
      <c r="E7" s="405" t="s">
        <v>108</v>
      </c>
      <c r="F7" s="381">
        <v>0</v>
      </c>
      <c r="G7" s="382">
        <f t="shared" ref="G7:G10" si="0">C7+F7</f>
        <v>0</v>
      </c>
      <c r="H7" s="245"/>
      <c r="I7" s="55"/>
      <c r="J7" s="57"/>
      <c r="K7" s="27"/>
      <c r="L7" s="17"/>
      <c r="M7" s="56"/>
      <c r="N7" s="17"/>
      <c r="O7" s="17"/>
      <c r="P7" s="3"/>
    </row>
    <row r="8" spans="1:16" ht="15.6">
      <c r="A8" s="409" t="s">
        <v>111</v>
      </c>
      <c r="B8" s="367" t="s">
        <v>108</v>
      </c>
      <c r="C8" s="348">
        <v>0</v>
      </c>
      <c r="D8" s="237"/>
      <c r="E8" s="405" t="s">
        <v>108</v>
      </c>
      <c r="F8" s="381">
        <v>0</v>
      </c>
      <c r="G8" s="382">
        <f t="shared" si="0"/>
        <v>0</v>
      </c>
      <c r="H8" s="245"/>
      <c r="I8" s="55"/>
      <c r="J8" s="57"/>
      <c r="K8" s="27"/>
      <c r="L8" s="17"/>
      <c r="M8" s="56"/>
      <c r="N8" s="17"/>
      <c r="O8" s="17"/>
      <c r="P8" s="3"/>
    </row>
    <row r="9" spans="1:16" s="232" customFormat="1" ht="15.6">
      <c r="A9" s="409" t="s">
        <v>112</v>
      </c>
      <c r="B9" s="367" t="s">
        <v>108</v>
      </c>
      <c r="C9" s="348">
        <v>0</v>
      </c>
      <c r="D9" s="237"/>
      <c r="E9" s="405" t="s">
        <v>108</v>
      </c>
      <c r="F9" s="381">
        <v>0</v>
      </c>
      <c r="G9" s="382">
        <f t="shared" si="0"/>
        <v>0</v>
      </c>
      <c r="H9" s="245"/>
      <c r="I9" s="230"/>
      <c r="J9" s="239"/>
      <c r="K9" s="221"/>
      <c r="L9" s="240"/>
      <c r="M9" s="228"/>
      <c r="N9" s="240"/>
      <c r="O9" s="240"/>
      <c r="P9" s="241"/>
    </row>
    <row r="10" spans="1:16" ht="15.6">
      <c r="A10" s="409" t="s">
        <v>113</v>
      </c>
      <c r="B10" s="367" t="s">
        <v>108</v>
      </c>
      <c r="C10" s="348">
        <v>0</v>
      </c>
      <c r="D10" s="280"/>
      <c r="E10" s="405" t="s">
        <v>108</v>
      </c>
      <c r="F10" s="381">
        <v>0</v>
      </c>
      <c r="G10" s="382">
        <f t="shared" si="0"/>
        <v>0</v>
      </c>
      <c r="H10" s="245"/>
    </row>
    <row r="11" spans="1:16">
      <c r="A11" s="131"/>
      <c r="B11" s="195"/>
      <c r="C11" s="15"/>
      <c r="D11" s="301" t="s">
        <v>82</v>
      </c>
      <c r="E11" s="303">
        <f>MIN(E6:E10)</f>
        <v>1</v>
      </c>
      <c r="F11" s="16"/>
      <c r="G11" s="16"/>
      <c r="H11" s="54"/>
      <c r="I11" s="55"/>
      <c r="J11" s="57"/>
      <c r="K11" s="27"/>
      <c r="L11" s="17"/>
      <c r="M11" s="56"/>
      <c r="N11" s="17"/>
      <c r="O11" s="17"/>
      <c r="P11" s="3"/>
    </row>
    <row r="12" spans="1:16" s="141" customFormat="1">
      <c r="A12" s="131"/>
      <c r="B12" s="195"/>
      <c r="C12" s="15"/>
      <c r="D12" s="302" t="s">
        <v>83</v>
      </c>
      <c r="E12" s="303">
        <f>MAX(E6:E10)</f>
        <v>1</v>
      </c>
      <c r="F12" s="16"/>
      <c r="G12" s="16"/>
      <c r="H12" s="54"/>
      <c r="I12" s="146"/>
      <c r="J12" s="147"/>
      <c r="K12" s="148"/>
      <c r="L12" s="142"/>
      <c r="M12" s="149"/>
      <c r="N12" s="142"/>
      <c r="O12" s="142"/>
      <c r="P12" s="140"/>
    </row>
    <row r="13" spans="1:16" s="141" customFormat="1" ht="17.399999999999999">
      <c r="A13" s="131"/>
      <c r="B13" s="195"/>
      <c r="C13" s="15"/>
      <c r="D13" s="302" t="s">
        <v>84</v>
      </c>
      <c r="E13" s="302" t="e">
        <f>75/(E12-E11)</f>
        <v>#DIV/0!</v>
      </c>
      <c r="F13" s="292"/>
      <c r="G13" s="16"/>
      <c r="H13" s="54"/>
      <c r="I13" s="163"/>
      <c r="J13" s="135"/>
      <c r="K13" s="135"/>
    </row>
    <row r="14" spans="1:16">
      <c r="A14" s="131"/>
      <c r="B14" s="196"/>
      <c r="C14" s="191"/>
      <c r="D14" s="302" t="s">
        <v>85</v>
      </c>
      <c r="E14" s="302" t="e">
        <f>E13*E12</f>
        <v>#DIV/0!</v>
      </c>
      <c r="F14" s="16"/>
      <c r="G14" s="16"/>
      <c r="H14" s="54"/>
      <c r="I14" s="4"/>
      <c r="J14" s="1"/>
      <c r="K14" s="1"/>
      <c r="L14" s="1"/>
    </row>
    <row r="15" spans="1:16">
      <c r="A15" s="131"/>
      <c r="B15" s="197"/>
      <c r="C15" s="75"/>
      <c r="D15" s="15"/>
      <c r="E15" s="162"/>
      <c r="F15" s="16"/>
      <c r="G15" s="16"/>
      <c r="H15" s="54"/>
      <c r="I15" s="4"/>
      <c r="J15" s="68"/>
      <c r="K15" s="69"/>
      <c r="L15" s="1"/>
    </row>
    <row r="16" spans="1:16">
      <c r="A16" s="53"/>
      <c r="B16" s="70"/>
      <c r="C16" s="70"/>
      <c r="D16" s="70"/>
      <c r="E16" s="70"/>
      <c r="F16" s="53"/>
      <c r="G16" s="53"/>
      <c r="H16" s="53"/>
      <c r="I16" s="4"/>
      <c r="J16" s="68"/>
      <c r="K16" s="71"/>
      <c r="L16" s="1"/>
    </row>
    <row r="17" spans="1:12">
      <c r="A17" s="177" t="s">
        <v>81</v>
      </c>
      <c r="B17" s="16">
        <v>76</v>
      </c>
      <c r="C17" s="74"/>
      <c r="D17" s="74"/>
      <c r="E17" s="74"/>
      <c r="F17" s="74"/>
      <c r="G17" s="74"/>
      <c r="H17" s="75"/>
      <c r="I17" s="4"/>
      <c r="J17" s="1"/>
      <c r="K17" s="1"/>
      <c r="L17" s="1"/>
    </row>
    <row r="18" spans="1:12">
      <c r="C18" s="74"/>
      <c r="D18" s="74"/>
      <c r="E18" s="74"/>
      <c r="F18" s="74"/>
      <c r="G18" s="74"/>
      <c r="H18" s="75"/>
      <c r="I18" s="4"/>
      <c r="J18" s="1"/>
      <c r="K18" s="1"/>
      <c r="L18" s="1"/>
    </row>
    <row r="19" spans="1:12">
      <c r="A19" s="157"/>
      <c r="B19" s="178"/>
      <c r="C19" s="74"/>
      <c r="D19" s="74"/>
      <c r="E19" s="74"/>
      <c r="F19" s="74"/>
      <c r="G19" s="74"/>
      <c r="H19" s="75"/>
      <c r="I19" s="4"/>
      <c r="J19" s="1"/>
      <c r="K19" s="1"/>
      <c r="L19" s="1"/>
    </row>
    <row r="20" spans="1:12">
      <c r="A20" s="72"/>
      <c r="B20" s="294" t="s">
        <v>86</v>
      </c>
      <c r="C20" s="74"/>
      <c r="D20" s="74"/>
      <c r="E20" s="74"/>
      <c r="F20" s="74"/>
      <c r="G20" s="74"/>
      <c r="H20" s="75"/>
      <c r="I20" s="4"/>
      <c r="J20" s="1"/>
      <c r="K20" s="1"/>
      <c r="L20" s="1"/>
    </row>
    <row r="21" spans="1:12">
      <c r="A21" s="72"/>
      <c r="B21" s="73"/>
      <c r="C21" s="74"/>
      <c r="D21" s="74"/>
      <c r="E21" s="74"/>
      <c r="F21" s="74"/>
      <c r="G21" s="74"/>
      <c r="H21" s="75"/>
      <c r="I21" s="4"/>
      <c r="J21" s="1"/>
      <c r="K21" s="1"/>
      <c r="L21" s="1"/>
    </row>
    <row r="22" spans="1:12">
      <c r="A22" s="320"/>
      <c r="B22" s="310"/>
      <c r="C22" s="311"/>
      <c r="D22" s="311"/>
      <c r="E22" s="306"/>
      <c r="F22" s="316"/>
      <c r="G22" s="74"/>
      <c r="H22" s="75"/>
      <c r="I22" s="4"/>
      <c r="J22" s="1"/>
      <c r="K22" s="1"/>
      <c r="L22" s="1"/>
    </row>
    <row r="23" spans="1:12">
      <c r="A23" s="320"/>
      <c r="B23" s="325" t="s">
        <v>79</v>
      </c>
      <c r="C23" s="311"/>
      <c r="D23" s="311"/>
      <c r="E23" s="306"/>
      <c r="F23" s="316"/>
      <c r="G23" s="74"/>
      <c r="H23" s="75"/>
      <c r="I23" s="4"/>
      <c r="J23" s="1"/>
      <c r="K23" s="1"/>
      <c r="L23" s="1"/>
    </row>
    <row r="24" spans="1:12">
      <c r="A24" s="309"/>
      <c r="B24" s="324" t="s">
        <v>63</v>
      </c>
      <c r="C24" s="322" t="s">
        <v>28</v>
      </c>
      <c r="D24" s="311"/>
      <c r="E24" s="311"/>
      <c r="F24" s="316"/>
      <c r="G24" s="74"/>
      <c r="H24" s="75"/>
      <c r="I24" s="4"/>
      <c r="J24" s="1"/>
      <c r="K24" s="1"/>
      <c r="L24" s="1"/>
    </row>
    <row r="25" spans="1:12">
      <c r="A25" s="323" t="s">
        <v>80</v>
      </c>
      <c r="B25" s="321">
        <v>60</v>
      </c>
      <c r="C25" s="315">
        <f>(10^((60-B25)/10)*75)</f>
        <v>75</v>
      </c>
      <c r="D25" s="326" t="s">
        <v>87</v>
      </c>
      <c r="E25" s="311"/>
      <c r="F25" s="316"/>
      <c r="G25" s="74"/>
      <c r="H25" s="75"/>
      <c r="I25" s="4"/>
      <c r="J25" s="1"/>
      <c r="K25" s="1"/>
      <c r="L25" s="1"/>
    </row>
    <row r="26" spans="1:12">
      <c r="A26" s="309"/>
      <c r="B26" s="321">
        <f>B25+0.5</f>
        <v>60.5</v>
      </c>
      <c r="C26" s="315">
        <f t="shared" ref="C26:C41" si="1">(10^((60-B26)/10)*75)</f>
        <v>66.843820360030904</v>
      </c>
      <c r="D26" s="311"/>
      <c r="E26" s="311"/>
      <c r="F26" s="316"/>
      <c r="G26" s="74"/>
      <c r="H26" s="75"/>
      <c r="I26" s="4"/>
      <c r="J26" s="1"/>
      <c r="K26" s="1"/>
      <c r="L26" s="1"/>
    </row>
    <row r="27" spans="1:12">
      <c r="A27" s="309"/>
      <c r="B27" s="321">
        <f t="shared" ref="B27:B41" si="2">B26+0.5</f>
        <v>61</v>
      </c>
      <c r="C27" s="315">
        <f t="shared" si="1"/>
        <v>59.574617604321112</v>
      </c>
      <c r="D27" s="311"/>
      <c r="E27" s="311"/>
      <c r="F27" s="316"/>
      <c r="G27" s="74"/>
      <c r="H27" s="75"/>
      <c r="I27" s="4"/>
      <c r="J27" s="1"/>
      <c r="K27" s="1"/>
      <c r="L27" s="1"/>
    </row>
    <row r="28" spans="1:12">
      <c r="A28" s="309"/>
      <c r="B28" s="321">
        <f t="shared" si="2"/>
        <v>61.5</v>
      </c>
      <c r="C28" s="315">
        <f t="shared" si="1"/>
        <v>53.095933828810345</v>
      </c>
      <c r="D28" s="311"/>
      <c r="E28" s="311"/>
      <c r="F28" s="316"/>
      <c r="G28" s="74"/>
      <c r="H28" s="75"/>
      <c r="I28" s="4"/>
      <c r="J28" s="1"/>
      <c r="K28" s="1"/>
      <c r="L28" s="1"/>
    </row>
    <row r="29" spans="1:12">
      <c r="A29" s="309"/>
      <c r="B29" s="321">
        <f t="shared" si="2"/>
        <v>62</v>
      </c>
      <c r="C29" s="315">
        <f t="shared" si="1"/>
        <v>47.321800836014496</v>
      </c>
      <c r="D29" s="311"/>
      <c r="E29" s="311"/>
      <c r="F29" s="316"/>
      <c r="G29" s="74"/>
      <c r="H29" s="75"/>
      <c r="I29" s="4"/>
      <c r="J29" s="1"/>
      <c r="K29" s="1"/>
      <c r="L29" s="1"/>
    </row>
    <row r="30" spans="1:12">
      <c r="A30" s="309"/>
      <c r="B30" s="321">
        <f t="shared" si="2"/>
        <v>62.5</v>
      </c>
      <c r="C30" s="315">
        <f t="shared" si="1"/>
        <v>42.175599389276179</v>
      </c>
      <c r="D30" s="311"/>
      <c r="E30" s="311"/>
      <c r="F30" s="316"/>
      <c r="G30" s="74"/>
      <c r="H30" s="75"/>
      <c r="I30" s="4"/>
      <c r="J30" s="1"/>
      <c r="K30" s="1"/>
      <c r="L30" s="1"/>
    </row>
    <row r="31" spans="1:12">
      <c r="A31" s="309"/>
      <c r="B31" s="321">
        <f t="shared" si="2"/>
        <v>63</v>
      </c>
      <c r="C31" s="315">
        <f t="shared" si="1"/>
        <v>37.589042522045418</v>
      </c>
      <c r="D31" s="313"/>
      <c r="E31" s="311"/>
      <c r="F31" s="319"/>
      <c r="G31" s="198"/>
      <c r="H31" s="75"/>
      <c r="I31" s="4"/>
      <c r="J31" s="1"/>
      <c r="K31" s="1"/>
      <c r="L31" s="1"/>
    </row>
    <row r="32" spans="1:12">
      <c r="A32" s="309"/>
      <c r="B32" s="321">
        <f t="shared" si="2"/>
        <v>63.5</v>
      </c>
      <c r="C32" s="315">
        <f t="shared" si="1"/>
        <v>33.501269411322234</v>
      </c>
      <c r="D32" s="311"/>
      <c r="E32" s="311"/>
      <c r="F32" s="316"/>
      <c r="G32" s="74"/>
      <c r="H32" s="75"/>
      <c r="I32" s="4"/>
      <c r="J32" s="1"/>
      <c r="K32" s="1"/>
      <c r="L32" s="1"/>
    </row>
    <row r="33" spans="1:12">
      <c r="A33" s="307"/>
      <c r="B33" s="321">
        <f t="shared" si="2"/>
        <v>64</v>
      </c>
      <c r="C33" s="315">
        <f t="shared" si="1"/>
        <v>29.858037791512292</v>
      </c>
      <c r="D33" s="307"/>
      <c r="E33" s="307"/>
      <c r="F33" s="317"/>
      <c r="G33" s="1"/>
      <c r="H33" s="1"/>
      <c r="I33" s="4"/>
      <c r="J33" s="1"/>
      <c r="K33" s="1"/>
      <c r="L33" s="1"/>
    </row>
    <row r="34" spans="1:12">
      <c r="A34" s="307"/>
      <c r="B34" s="321">
        <f t="shared" si="2"/>
        <v>64.5</v>
      </c>
      <c r="C34" s="315">
        <f t="shared" si="1"/>
        <v>26.611004192518156</v>
      </c>
      <c r="D34" s="308"/>
      <c r="E34" s="308"/>
      <c r="F34" s="318"/>
      <c r="G34" s="4"/>
      <c r="H34" s="4"/>
      <c r="I34" s="4"/>
      <c r="J34" s="1"/>
      <c r="K34" s="1"/>
      <c r="L34" s="1"/>
    </row>
    <row r="35" spans="1:12">
      <c r="A35" s="306"/>
      <c r="B35" s="321">
        <f t="shared" si="2"/>
        <v>65</v>
      </c>
      <c r="C35" s="315">
        <f t="shared" si="1"/>
        <v>23.717082451262847</v>
      </c>
      <c r="D35" s="308"/>
      <c r="E35" s="308"/>
      <c r="F35" s="318"/>
      <c r="G35" s="4"/>
      <c r="H35" s="4"/>
      <c r="I35" s="4"/>
    </row>
    <row r="36" spans="1:12">
      <c r="A36" s="306"/>
      <c r="B36" s="321">
        <f t="shared" si="2"/>
        <v>65.5</v>
      </c>
      <c r="C36" s="315">
        <f t="shared" si="1"/>
        <v>21.1378719844834</v>
      </c>
      <c r="D36" s="308"/>
      <c r="E36" s="308"/>
      <c r="F36" s="318"/>
      <c r="G36" s="4"/>
      <c r="H36" s="4"/>
      <c r="I36" s="4"/>
    </row>
    <row r="37" spans="1:12">
      <c r="A37" s="306"/>
      <c r="B37" s="321">
        <f t="shared" si="2"/>
        <v>66</v>
      </c>
      <c r="C37" s="315">
        <f t="shared" si="1"/>
        <v>18.839148236321851</v>
      </c>
      <c r="D37" s="308"/>
      <c r="E37" s="308"/>
      <c r="F37" s="318"/>
      <c r="G37" s="4"/>
      <c r="H37" s="4"/>
      <c r="I37" s="4"/>
    </row>
    <row r="38" spans="1:12">
      <c r="A38" s="306"/>
      <c r="B38" s="321">
        <f t="shared" si="2"/>
        <v>66.5</v>
      </c>
      <c r="C38" s="315">
        <f t="shared" si="1"/>
        <v>16.790408539262543</v>
      </c>
      <c r="D38" s="308"/>
      <c r="E38" s="308"/>
      <c r="F38" s="318"/>
      <c r="G38" s="4"/>
      <c r="H38" s="4"/>
      <c r="I38" s="4"/>
    </row>
    <row r="39" spans="1:12">
      <c r="A39" s="306"/>
      <c r="B39" s="321">
        <f t="shared" si="2"/>
        <v>67</v>
      </c>
      <c r="C39" s="315">
        <f t="shared" si="1"/>
        <v>14.964467362266596</v>
      </c>
      <c r="D39" s="308"/>
      <c r="E39" s="308"/>
      <c r="F39" s="318"/>
      <c r="G39" s="4"/>
      <c r="H39" s="4"/>
      <c r="I39" s="4"/>
    </row>
    <row r="40" spans="1:12">
      <c r="A40" s="306"/>
      <c r="B40" s="321">
        <f t="shared" si="2"/>
        <v>67.5</v>
      </c>
      <c r="C40" s="315">
        <f t="shared" si="1"/>
        <v>13.337095575291917</v>
      </c>
      <c r="D40" s="308"/>
      <c r="E40" s="308"/>
      <c r="F40" s="318"/>
      <c r="G40" s="4"/>
      <c r="H40" s="4"/>
      <c r="I40" s="4"/>
    </row>
    <row r="41" spans="1:12">
      <c r="A41" s="312"/>
      <c r="B41" s="321">
        <f t="shared" si="2"/>
        <v>68</v>
      </c>
      <c r="C41" s="315">
        <f t="shared" si="1"/>
        <v>11.886698943458349</v>
      </c>
      <c r="D41" s="314"/>
      <c r="E41" s="308"/>
      <c r="F41" s="318"/>
      <c r="G41" s="4"/>
      <c r="H41" s="4"/>
      <c r="I41" s="4"/>
    </row>
    <row r="42" spans="1:12">
      <c r="B42" s="296"/>
      <c r="C42" s="299"/>
      <c r="D42" s="300"/>
      <c r="E42" s="4"/>
      <c r="F42" s="4"/>
      <c r="G42" s="4"/>
      <c r="H42" s="4"/>
      <c r="I42" s="4"/>
    </row>
    <row r="43" spans="1:12">
      <c r="B43" s="296"/>
      <c r="C43" s="299"/>
      <c r="D43" s="300"/>
      <c r="E43" s="4"/>
      <c r="F43" s="4"/>
      <c r="G43" s="4"/>
      <c r="H43" s="4"/>
      <c r="I43" s="4"/>
    </row>
    <row r="44" spans="1:12">
      <c r="B44" s="296"/>
      <c r="C44" s="297"/>
      <c r="D44" s="298"/>
      <c r="E44" s="4"/>
      <c r="F44" s="4"/>
      <c r="G44" s="4"/>
      <c r="H44" s="4"/>
      <c r="I44" s="4"/>
    </row>
    <row r="45" spans="1:12">
      <c r="B45" s="4"/>
      <c r="C45" s="4"/>
      <c r="D45" s="4"/>
      <c r="E45" s="4"/>
      <c r="F45" s="4"/>
      <c r="G45" s="4"/>
      <c r="H45" s="4"/>
      <c r="I45" s="4"/>
    </row>
    <row r="46" spans="1:12">
      <c r="B46" s="4"/>
      <c r="C46" s="4"/>
      <c r="D46" s="4"/>
      <c r="E46" s="4"/>
      <c r="F46" s="4"/>
      <c r="G46" s="4"/>
      <c r="H46" s="4"/>
      <c r="I46" s="4"/>
    </row>
    <row r="47" spans="1:12">
      <c r="B47" s="4"/>
      <c r="C47" s="4"/>
      <c r="D47" s="4"/>
      <c r="E47" s="4"/>
      <c r="F47" s="4"/>
      <c r="G47" s="4"/>
      <c r="H47" s="4"/>
      <c r="I47" s="4"/>
    </row>
    <row r="48" spans="1:12">
      <c r="B48" s="4"/>
      <c r="C48" s="4"/>
      <c r="D48" s="4"/>
      <c r="E48" s="4"/>
      <c r="F48" s="4"/>
      <c r="G48" s="4"/>
      <c r="H48" s="4"/>
      <c r="I48" s="4"/>
    </row>
    <row r="49" spans="2:9">
      <c r="B49" s="4"/>
      <c r="C49" s="4"/>
      <c r="D49" s="4"/>
      <c r="E49" s="4"/>
      <c r="F49" s="4"/>
      <c r="G49" s="4"/>
      <c r="H49" s="4"/>
      <c r="I49" s="4"/>
    </row>
  </sheetData>
  <phoneticPr fontId="24" type="noConversion"/>
  <printOptions gridLines="1"/>
  <pageMargins left="0.75" right="0.75" top="0.5" bottom="0.5" header="0.5" footer="0.5"/>
  <pageSetup scale="82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96"/>
  <sheetViews>
    <sheetView workbookViewId="0">
      <selection activeCell="D7" sqref="D7"/>
    </sheetView>
  </sheetViews>
  <sheetFormatPr defaultRowHeight="13.2"/>
  <cols>
    <col min="1" max="1" width="40.88671875" customWidth="1"/>
    <col min="2" max="2" width="11.33203125" customWidth="1"/>
    <col min="3" max="3" width="12.5546875" customWidth="1"/>
    <col min="4" max="4" width="8.5546875" customWidth="1"/>
    <col min="5" max="5" width="18.5546875" customWidth="1"/>
    <col min="6" max="6" width="14.88671875" customWidth="1"/>
    <col min="7" max="8" width="12.44140625" customWidth="1"/>
    <col min="9" max="10" width="9.33203125" customWidth="1"/>
    <col min="11" max="11" width="7.109375" customWidth="1"/>
    <col min="13" max="13" width="10" customWidth="1"/>
    <col min="14" max="14" width="8.6640625" style="3" customWidth="1"/>
    <col min="15" max="15" width="10.6640625" style="3" customWidth="1"/>
    <col min="16" max="16" width="8.6640625" style="3" customWidth="1"/>
    <col min="17" max="17" width="3" style="3" customWidth="1"/>
    <col min="18" max="24" width="8.6640625" style="38" customWidth="1"/>
    <col min="25" max="25" width="10" style="38" customWidth="1"/>
    <col min="26" max="27" width="8.6640625" style="38" customWidth="1"/>
    <col min="28" max="28" width="8.6640625" customWidth="1"/>
    <col min="29" max="29" width="2.109375" customWidth="1"/>
    <col min="30" max="30" width="16.33203125" style="3" customWidth="1"/>
    <col min="31" max="31" width="12.6640625" style="3" customWidth="1"/>
    <col min="32" max="35" width="8.6640625" customWidth="1"/>
  </cols>
  <sheetData>
    <row r="1" spans="1:37" ht="17.399999999999999">
      <c r="A1" s="229" t="s">
        <v>122</v>
      </c>
    </row>
    <row r="2" spans="1:37" ht="17.399999999999999">
      <c r="A2" s="117"/>
      <c r="B2" s="21"/>
      <c r="C2" s="21"/>
      <c r="D2" s="21"/>
      <c r="E2" s="21"/>
      <c r="F2" s="205"/>
      <c r="G2" s="204"/>
      <c r="H2" s="205"/>
      <c r="I2" s="204"/>
      <c r="J2" s="204"/>
      <c r="K2" s="204"/>
      <c r="L2" s="21"/>
      <c r="M2" s="21"/>
      <c r="N2" s="25"/>
      <c r="O2" s="25"/>
      <c r="P2" s="25"/>
      <c r="Q2" s="25"/>
      <c r="R2" s="118"/>
      <c r="S2" s="81"/>
      <c r="T2" s="82"/>
      <c r="U2" s="82"/>
      <c r="V2" s="82"/>
      <c r="W2" s="82"/>
      <c r="X2" s="82"/>
      <c r="Y2" s="82"/>
      <c r="Z2" s="82"/>
      <c r="AA2" s="82"/>
      <c r="AB2" s="83"/>
      <c r="AC2" s="84"/>
      <c r="AD2" s="85"/>
      <c r="AE2" s="60"/>
      <c r="AF2" s="1"/>
      <c r="AG2" s="1"/>
      <c r="AH2" s="1"/>
    </row>
    <row r="3" spans="1:37">
      <c r="A3" s="76"/>
      <c r="B3" s="24"/>
      <c r="C3" s="24"/>
      <c r="D3" s="24"/>
      <c r="E3" s="24"/>
      <c r="F3" s="185"/>
      <c r="G3" s="24"/>
      <c r="H3" s="185"/>
      <c r="I3" s="24"/>
      <c r="J3" s="24"/>
      <c r="K3" s="24"/>
      <c r="L3" s="24"/>
      <c r="M3" s="24"/>
      <c r="N3" s="119"/>
      <c r="O3" s="50"/>
      <c r="P3" s="50"/>
      <c r="Q3" s="50"/>
      <c r="R3" s="120"/>
      <c r="S3" s="88"/>
      <c r="T3" s="88"/>
      <c r="U3" s="82"/>
      <c r="V3" s="82"/>
      <c r="W3" s="82"/>
      <c r="X3" s="82"/>
      <c r="Y3" s="82"/>
      <c r="Z3" s="82"/>
      <c r="AA3" s="82"/>
      <c r="AB3" s="83"/>
      <c r="AC3" s="84"/>
      <c r="AD3" s="85"/>
      <c r="AE3" s="60"/>
      <c r="AF3" s="1"/>
      <c r="AG3" s="1"/>
      <c r="AH3" s="1"/>
    </row>
    <row r="4" spans="1:37">
      <c r="A4" s="14"/>
      <c r="B4" s="14" t="s">
        <v>24</v>
      </c>
      <c r="C4" s="23"/>
      <c r="D4" s="23"/>
      <c r="E4" s="23"/>
      <c r="F4" s="23"/>
      <c r="G4" s="23"/>
      <c r="H4" s="23"/>
      <c r="I4" s="23"/>
      <c r="J4" s="23"/>
      <c r="K4" s="23"/>
      <c r="L4" s="14"/>
      <c r="M4" s="23"/>
      <c r="N4" s="25"/>
      <c r="O4" s="23"/>
      <c r="P4" s="23"/>
      <c r="Q4" s="23"/>
      <c r="R4" s="121"/>
      <c r="S4" s="90"/>
      <c r="T4" s="88"/>
      <c r="U4" s="82"/>
      <c r="V4" s="82"/>
      <c r="W4" s="82"/>
      <c r="X4" s="82"/>
      <c r="Y4" s="82"/>
      <c r="Z4" s="82"/>
      <c r="AA4" s="82"/>
      <c r="AB4" s="83"/>
      <c r="AC4" s="84"/>
      <c r="AD4" s="85"/>
      <c r="AE4" s="60"/>
      <c r="AF4" s="1"/>
      <c r="AG4" s="1"/>
      <c r="AH4" s="1"/>
    </row>
    <row r="5" spans="1:37">
      <c r="A5" s="14"/>
      <c r="B5" s="14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5"/>
      <c r="O5" s="23"/>
      <c r="P5" s="23"/>
      <c r="Q5" s="23"/>
      <c r="R5" s="121"/>
      <c r="S5" s="90"/>
      <c r="T5" s="88"/>
      <c r="U5" s="82"/>
      <c r="V5" s="82"/>
      <c r="W5" s="82"/>
      <c r="X5" s="82"/>
      <c r="Y5" s="82"/>
      <c r="Z5" s="82"/>
      <c r="AA5" s="82"/>
      <c r="AB5" s="83"/>
      <c r="AC5" s="84"/>
      <c r="AD5" s="85"/>
      <c r="AE5" s="60"/>
      <c r="AF5" s="1"/>
      <c r="AG5" s="1"/>
      <c r="AH5" s="1"/>
    </row>
    <row r="6" spans="1:37" ht="26.4">
      <c r="B6" s="36"/>
      <c r="C6" s="36" t="s">
        <v>50</v>
      </c>
      <c r="D6" s="36" t="s">
        <v>11</v>
      </c>
      <c r="E6" s="36" t="s">
        <v>16</v>
      </c>
      <c r="F6" s="23"/>
      <c r="G6" s="23"/>
      <c r="H6" s="23"/>
      <c r="I6" s="36"/>
      <c r="J6" s="36"/>
      <c r="K6" s="36"/>
      <c r="L6" s="36"/>
      <c r="M6" s="23"/>
      <c r="N6" s="41"/>
      <c r="O6" s="19"/>
      <c r="P6" s="25"/>
      <c r="Q6" s="25"/>
      <c r="R6" s="118"/>
      <c r="S6" s="81"/>
      <c r="T6" s="81"/>
      <c r="U6" s="81"/>
      <c r="V6" s="81"/>
      <c r="W6" s="81"/>
      <c r="X6" s="81"/>
      <c r="Y6" s="81"/>
      <c r="Z6" s="81"/>
      <c r="AA6" s="81"/>
      <c r="AB6" s="80"/>
      <c r="AC6" s="91"/>
      <c r="AD6" s="92"/>
    </row>
    <row r="7" spans="1:37" ht="17.399999999999999">
      <c r="A7" s="409" t="s">
        <v>109</v>
      </c>
      <c r="B7" s="226"/>
      <c r="C7" s="397">
        <v>602</v>
      </c>
      <c r="D7" s="246">
        <v>5</v>
      </c>
      <c r="E7" s="330">
        <f>RANK(D7,$D$7:$D$11)</f>
        <v>2</v>
      </c>
      <c r="F7" s="373"/>
      <c r="G7" s="201"/>
      <c r="H7" s="202"/>
      <c r="I7" s="123"/>
      <c r="J7" s="123"/>
      <c r="K7" s="122"/>
      <c r="L7" s="128"/>
      <c r="M7" s="128"/>
      <c r="N7" s="128"/>
      <c r="O7" s="128"/>
      <c r="P7" s="25"/>
      <c r="Q7" s="25"/>
      <c r="R7" s="118"/>
      <c r="S7" s="81"/>
      <c r="T7" s="81"/>
      <c r="U7" s="81"/>
      <c r="V7" s="81"/>
      <c r="W7" s="81"/>
      <c r="X7" s="81"/>
      <c r="Y7" s="81"/>
      <c r="Z7" s="81"/>
      <c r="AA7" s="81"/>
      <c r="AB7" s="80"/>
      <c r="AC7" s="91"/>
      <c r="AD7" s="92"/>
      <c r="AJ7" s="28"/>
      <c r="AK7" s="28"/>
    </row>
    <row r="8" spans="1:37" ht="17.399999999999999">
      <c r="A8" s="409" t="s">
        <v>110</v>
      </c>
      <c r="B8" s="226"/>
      <c r="C8" s="397"/>
      <c r="D8" s="246"/>
      <c r="E8" s="330"/>
      <c r="F8" s="201"/>
      <c r="G8" s="201"/>
      <c r="H8" s="202"/>
      <c r="I8" s="123"/>
      <c r="J8" s="123"/>
      <c r="K8" s="122"/>
      <c r="L8" s="128"/>
      <c r="M8" s="128"/>
      <c r="N8" s="128"/>
      <c r="O8" s="128"/>
      <c r="P8" s="25"/>
      <c r="Q8" s="25"/>
      <c r="R8" s="124"/>
      <c r="S8" s="81"/>
      <c r="T8" s="81"/>
      <c r="U8" s="81"/>
      <c r="V8" s="81"/>
      <c r="W8" s="81"/>
      <c r="X8" s="81"/>
      <c r="Y8" s="81"/>
      <c r="Z8" s="81"/>
      <c r="AA8" s="81"/>
      <c r="AB8" s="80"/>
      <c r="AC8" s="91"/>
      <c r="AD8" s="92"/>
      <c r="AJ8" s="28"/>
      <c r="AK8" s="28"/>
    </row>
    <row r="9" spans="1:37" ht="17.399999999999999">
      <c r="A9" s="409" t="s">
        <v>111</v>
      </c>
      <c r="B9" s="226"/>
      <c r="C9" s="397">
        <v>627</v>
      </c>
      <c r="D9" s="246">
        <v>100</v>
      </c>
      <c r="E9" s="330">
        <f>RANK(D9,$D$7:$D$11)</f>
        <v>1</v>
      </c>
      <c r="F9" s="201"/>
      <c r="G9" s="201"/>
      <c r="H9" s="202"/>
      <c r="I9" s="123"/>
      <c r="J9" s="123"/>
      <c r="K9" s="122"/>
      <c r="L9" s="128"/>
      <c r="M9" s="128"/>
      <c r="N9" s="128"/>
      <c r="O9" s="128"/>
      <c r="P9" s="25"/>
      <c r="Q9" s="25"/>
      <c r="R9" s="118"/>
      <c r="S9" s="81"/>
      <c r="T9" s="81"/>
      <c r="U9" s="81"/>
      <c r="V9" s="81"/>
      <c r="W9" s="81"/>
      <c r="X9" s="81"/>
      <c r="Y9" s="81"/>
      <c r="Z9" s="81"/>
      <c r="AA9" s="81"/>
      <c r="AB9" s="80"/>
      <c r="AC9" s="91"/>
      <c r="AD9" s="92"/>
      <c r="AJ9" s="28"/>
      <c r="AK9" s="28"/>
    </row>
    <row r="10" spans="1:37" ht="17.399999999999999">
      <c r="A10" s="409" t="s">
        <v>112</v>
      </c>
      <c r="B10" s="226"/>
      <c r="C10" s="397"/>
      <c r="D10" s="246"/>
      <c r="E10" s="330"/>
      <c r="F10" s="201"/>
      <c r="G10" s="201"/>
      <c r="H10" s="202"/>
      <c r="I10" s="123"/>
      <c r="J10" s="123"/>
      <c r="K10" s="122"/>
      <c r="L10" s="128" t="s">
        <v>24</v>
      </c>
      <c r="M10" s="128"/>
      <c r="N10" s="128"/>
      <c r="O10" s="128"/>
      <c r="P10" s="25"/>
      <c r="Q10" s="25"/>
      <c r="R10" s="118"/>
      <c r="S10" s="81"/>
      <c r="T10" s="81"/>
      <c r="U10" s="81"/>
      <c r="V10" s="81"/>
      <c r="W10" s="81"/>
      <c r="X10" s="81"/>
      <c r="Y10" s="81"/>
      <c r="Z10" s="81"/>
      <c r="AA10" s="81"/>
      <c r="AB10" s="80"/>
      <c r="AC10" s="91"/>
      <c r="AD10" s="92"/>
      <c r="AJ10" s="28"/>
      <c r="AK10" s="28"/>
    </row>
    <row r="11" spans="1:37" ht="17.399999999999999">
      <c r="A11" s="409" t="s">
        <v>113</v>
      </c>
      <c r="C11" s="375"/>
      <c r="D11" s="246"/>
      <c r="E11" s="330"/>
    </row>
    <row r="12" spans="1:37">
      <c r="E12" s="201"/>
      <c r="F12" s="201"/>
      <c r="G12" s="201"/>
      <c r="H12" s="202"/>
      <c r="I12" s="123"/>
      <c r="J12" s="123"/>
      <c r="K12" s="122"/>
      <c r="L12" s="128"/>
      <c r="M12" s="128"/>
      <c r="N12" s="128"/>
      <c r="O12" s="128"/>
      <c r="P12" s="25"/>
      <c r="Q12" s="25"/>
      <c r="R12" s="118"/>
      <c r="S12" s="81"/>
      <c r="T12" s="81"/>
      <c r="U12" s="81"/>
      <c r="V12" s="81"/>
      <c r="W12" s="81"/>
      <c r="X12" s="81"/>
      <c r="Y12" s="81"/>
      <c r="Z12" s="81"/>
      <c r="AA12" s="81"/>
      <c r="AB12" s="80"/>
      <c r="AC12" s="91"/>
      <c r="AD12" s="92"/>
      <c r="AJ12" s="28"/>
      <c r="AK12" s="28"/>
    </row>
    <row r="13" spans="1:37" s="141" customFormat="1" ht="17.399999999999999">
      <c r="A13"/>
      <c r="B13" s="174"/>
      <c r="C13"/>
      <c r="D13"/>
      <c r="E13" s="292"/>
      <c r="F13" s="201"/>
      <c r="G13" s="201"/>
      <c r="H13" s="202"/>
      <c r="I13" s="123"/>
      <c r="J13" s="123"/>
      <c r="K13" s="122"/>
      <c r="L13" s="128"/>
      <c r="M13" s="151"/>
      <c r="N13" s="151"/>
      <c r="O13" s="151"/>
      <c r="P13" s="150"/>
      <c r="Q13" s="150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36"/>
      <c r="AC13" s="144"/>
      <c r="AD13" s="143"/>
      <c r="AE13" s="140"/>
      <c r="AJ13" s="153"/>
      <c r="AK13" s="153"/>
    </row>
    <row r="14" spans="1:37">
      <c r="A14" s="305" t="s">
        <v>88</v>
      </c>
      <c r="B14" s="201"/>
      <c r="C14" s="200"/>
      <c r="D14" s="200"/>
      <c r="E14" s="201" t="s">
        <v>103</v>
      </c>
      <c r="F14" s="201">
        <v>0</v>
      </c>
      <c r="G14" s="201"/>
      <c r="H14" s="202"/>
      <c r="I14" s="123"/>
      <c r="J14" s="123"/>
      <c r="K14" s="122"/>
      <c r="L14" s="122"/>
      <c r="M14" s="125"/>
      <c r="N14" s="37"/>
      <c r="O14" s="37"/>
      <c r="P14" s="37"/>
      <c r="Q14" s="37"/>
      <c r="R14" s="126"/>
      <c r="S14" s="96"/>
      <c r="T14" s="96"/>
      <c r="U14" s="97"/>
      <c r="V14" s="97"/>
      <c r="W14" s="97"/>
      <c r="X14" s="97"/>
      <c r="Y14" s="97"/>
      <c r="Z14" s="97"/>
      <c r="AA14" s="97"/>
      <c r="AB14" s="98"/>
      <c r="AC14" s="99"/>
      <c r="AD14" s="100"/>
      <c r="AE14" s="46"/>
      <c r="AF14" s="29"/>
      <c r="AG14" s="29"/>
      <c r="AH14" s="29"/>
      <c r="AI14" s="29"/>
      <c r="AJ14" s="28"/>
      <c r="AK14" s="28"/>
    </row>
    <row r="15" spans="1:37">
      <c r="A15" s="305" t="s">
        <v>69</v>
      </c>
      <c r="B15" s="295"/>
      <c r="C15" s="203"/>
      <c r="D15" s="162"/>
      <c r="E15" s="201" t="s">
        <v>104</v>
      </c>
      <c r="F15" s="201">
        <v>5</v>
      </c>
      <c r="G15" s="201"/>
      <c r="H15" s="202"/>
      <c r="I15" s="123"/>
      <c r="J15" s="123"/>
      <c r="K15" s="122"/>
      <c r="L15" s="127"/>
      <c r="M15" s="127"/>
      <c r="N15" s="37"/>
      <c r="O15" s="37"/>
      <c r="P15" s="37"/>
      <c r="Q15" s="37"/>
      <c r="R15" s="126"/>
      <c r="S15" s="96"/>
      <c r="T15" s="96"/>
      <c r="U15" s="97"/>
      <c r="V15" s="97"/>
      <c r="W15" s="97"/>
      <c r="X15" s="97"/>
      <c r="Y15" s="97"/>
      <c r="Z15" s="97"/>
      <c r="AA15" s="97"/>
      <c r="AB15" s="98"/>
      <c r="AC15" s="99"/>
      <c r="AD15" s="100"/>
      <c r="AE15" s="46"/>
      <c r="AF15" s="29"/>
      <c r="AG15" s="29"/>
      <c r="AH15" s="29"/>
      <c r="AI15" s="29"/>
      <c r="AJ15" s="28"/>
      <c r="AK15" s="28"/>
    </row>
    <row r="16" spans="1:37">
      <c r="A16" s="305" t="s">
        <v>89</v>
      </c>
      <c r="B16" s="295">
        <v>293.8</v>
      </c>
      <c r="C16" s="203"/>
      <c r="D16" s="162"/>
      <c r="E16" s="201" t="s">
        <v>105</v>
      </c>
      <c r="F16" s="201">
        <v>100</v>
      </c>
      <c r="G16" s="201"/>
      <c r="H16" s="202"/>
      <c r="I16" s="123"/>
      <c r="J16" s="123"/>
      <c r="K16" s="122"/>
      <c r="L16" s="24"/>
      <c r="M16" s="24"/>
      <c r="N16" s="37"/>
      <c r="O16" s="37"/>
      <c r="P16" s="37"/>
      <c r="Q16" s="37"/>
      <c r="R16" s="126"/>
      <c r="S16" s="96"/>
      <c r="T16" s="96"/>
      <c r="U16" s="96"/>
      <c r="V16" s="96"/>
      <c r="W16" s="96"/>
      <c r="X16" s="96"/>
      <c r="Y16" s="96"/>
      <c r="Z16" s="96"/>
      <c r="AA16" s="96"/>
      <c r="AB16" s="101"/>
      <c r="AC16" s="109"/>
      <c r="AD16" s="110"/>
      <c r="AE16" s="46"/>
      <c r="AF16" s="29"/>
      <c r="AG16" s="29"/>
      <c r="AH16" s="29"/>
      <c r="AI16" s="29"/>
      <c r="AJ16" s="28"/>
      <c r="AK16" s="28"/>
    </row>
    <row r="17" spans="1:37">
      <c r="A17" s="11" t="s">
        <v>71</v>
      </c>
      <c r="B17" s="327">
        <f>100/(B20-B19)</f>
        <v>-1.8691588785046729</v>
      </c>
      <c r="C17" s="89"/>
      <c r="D17" s="89"/>
      <c r="E17" s="89"/>
      <c r="F17" s="89"/>
      <c r="G17" s="89"/>
      <c r="H17" s="89"/>
      <c r="I17" s="89"/>
      <c r="J17" s="89"/>
      <c r="K17" s="89"/>
      <c r="L17" s="102"/>
      <c r="M17" s="102"/>
      <c r="N17" s="102"/>
      <c r="O17" s="102"/>
      <c r="P17" s="102"/>
      <c r="Q17" s="83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11"/>
      <c r="AC17" s="109"/>
      <c r="AD17" s="112"/>
      <c r="AE17" s="46"/>
      <c r="AF17" s="29"/>
      <c r="AG17" s="29"/>
      <c r="AH17" s="29"/>
      <c r="AI17" s="29"/>
      <c r="AJ17" s="28"/>
      <c r="AK17" s="28"/>
    </row>
    <row r="18" spans="1:37">
      <c r="A18" s="11" t="s">
        <v>90</v>
      </c>
      <c r="B18" s="304">
        <f>-B17*B19</f>
        <v>549.15887850467288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9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04"/>
      <c r="AC18" s="110"/>
      <c r="AD18" s="114"/>
      <c r="AE18" s="46"/>
      <c r="AF18" s="29"/>
      <c r="AG18" s="29"/>
      <c r="AH18" s="29"/>
      <c r="AI18" s="29"/>
      <c r="AJ18" s="28"/>
      <c r="AK18" s="28"/>
    </row>
    <row r="19" spans="1:37">
      <c r="A19" s="11" t="s">
        <v>56</v>
      </c>
      <c r="B19" s="304">
        <v>293.8</v>
      </c>
      <c r="C19" s="304" t="s">
        <v>94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9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04"/>
      <c r="AC19" s="110"/>
      <c r="AD19" s="114"/>
      <c r="AE19" s="46"/>
      <c r="AF19" s="29"/>
      <c r="AG19" s="29"/>
      <c r="AH19" s="29"/>
      <c r="AI19" s="29"/>
      <c r="AJ19" s="28"/>
      <c r="AK19" s="28"/>
    </row>
    <row r="20" spans="1:37">
      <c r="A20" s="11" t="s">
        <v>55</v>
      </c>
      <c r="B20" s="304">
        <v>240.3</v>
      </c>
      <c r="C20" s="304" t="s">
        <v>94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9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04"/>
      <c r="AC20" s="115"/>
      <c r="AD20" s="114"/>
    </row>
    <row r="21" spans="1:37">
      <c r="A21" s="86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9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04"/>
      <c r="AC21" s="115"/>
      <c r="AD21" s="114"/>
    </row>
    <row r="22" spans="1:37" ht="13.8">
      <c r="A22" s="86"/>
      <c r="B22" s="87"/>
      <c r="C22" s="89" t="s">
        <v>24</v>
      </c>
      <c r="D22" s="87"/>
      <c r="E22" s="87"/>
      <c r="F22" s="184" t="s">
        <v>24</v>
      </c>
      <c r="G22" s="87"/>
      <c r="H22" s="87"/>
      <c r="I22" s="87"/>
      <c r="J22" s="87"/>
      <c r="K22" s="87"/>
      <c r="L22" s="87"/>
      <c r="M22" s="87"/>
      <c r="N22" s="87"/>
      <c r="O22" s="87"/>
      <c r="P22" s="103"/>
      <c r="Q22" s="93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104"/>
      <c r="AC22" s="115"/>
      <c r="AD22" s="114"/>
    </row>
    <row r="23" spans="1:37">
      <c r="A23" s="86"/>
      <c r="B23" s="95"/>
      <c r="C23" s="95"/>
      <c r="D23" s="95"/>
      <c r="E23" s="175" t="s">
        <v>24</v>
      </c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9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04"/>
      <c r="AC23" s="115"/>
      <c r="AD23" s="114"/>
    </row>
    <row r="24" spans="1:37">
      <c r="A24" s="86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9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04"/>
      <c r="AC24" s="115"/>
      <c r="AD24" s="114"/>
    </row>
    <row r="25" spans="1:37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103"/>
      <c r="Q25" s="93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104"/>
      <c r="AC25" s="115"/>
      <c r="AD25" s="114"/>
    </row>
    <row r="26" spans="1:37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103"/>
      <c r="Q26" s="93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104"/>
      <c r="AC26" s="115"/>
      <c r="AD26" s="114"/>
    </row>
    <row r="27" spans="1:37">
      <c r="A27" s="86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9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04"/>
      <c r="AC27" s="115"/>
      <c r="AD27" s="114"/>
    </row>
    <row r="28" spans="1:37">
      <c r="A28" s="86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9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04"/>
      <c r="AC28" s="115"/>
      <c r="AD28" s="114"/>
    </row>
    <row r="29" spans="1:37">
      <c r="A29" s="86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103"/>
      <c r="Q29" s="93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104"/>
      <c r="AC29" s="115"/>
      <c r="AD29" s="114"/>
    </row>
    <row r="30" spans="1:37">
      <c r="A30" s="86"/>
      <c r="B30" s="116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9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04"/>
      <c r="AC30" s="115"/>
      <c r="AD30" s="114"/>
    </row>
    <row r="31" spans="1:37">
      <c r="A31" s="86"/>
      <c r="B31" s="95"/>
      <c r="C31" s="95"/>
      <c r="D31" s="95"/>
      <c r="E31" s="95"/>
      <c r="F31" s="103"/>
      <c r="G31" s="95"/>
      <c r="H31" s="95"/>
      <c r="I31" s="95"/>
      <c r="J31" s="95"/>
      <c r="K31" s="95"/>
      <c r="L31" s="95"/>
      <c r="M31" s="95"/>
      <c r="N31" s="95"/>
      <c r="O31" s="95"/>
      <c r="P31" s="104"/>
      <c r="Q31" s="9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04"/>
      <c r="AC31" s="115"/>
      <c r="AD31" s="85"/>
    </row>
    <row r="32" spans="1:37">
      <c r="A32" s="86"/>
      <c r="B32" s="87"/>
      <c r="C32" s="87"/>
      <c r="D32" s="186"/>
      <c r="E32" s="187"/>
      <c r="F32" s="187"/>
      <c r="G32" s="74"/>
      <c r="H32" s="74"/>
      <c r="I32" s="87"/>
      <c r="J32" s="87"/>
      <c r="K32" s="87"/>
      <c r="L32" s="87"/>
      <c r="M32" s="87"/>
      <c r="N32" s="87"/>
      <c r="O32" s="87"/>
      <c r="P32" s="103"/>
      <c r="Q32" s="93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104"/>
      <c r="AC32" s="115"/>
      <c r="AD32" s="114"/>
    </row>
    <row r="33" spans="1:30">
      <c r="A33" s="86"/>
      <c r="B33" s="95"/>
      <c r="C33" s="95"/>
      <c r="D33" s="74"/>
      <c r="E33" s="74"/>
      <c r="F33" s="179"/>
      <c r="G33" s="74"/>
      <c r="H33" s="180"/>
      <c r="I33" s="175"/>
      <c r="J33" s="175"/>
      <c r="K33" s="175"/>
      <c r="L33" s="95"/>
      <c r="M33" s="95"/>
      <c r="N33" s="95"/>
      <c r="O33" s="95"/>
      <c r="P33" s="103"/>
      <c r="Q33" s="9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04"/>
      <c r="AC33" s="115"/>
      <c r="AD33" s="114"/>
    </row>
    <row r="34" spans="1:30">
      <c r="A34" s="80"/>
      <c r="B34" s="95"/>
      <c r="C34" s="87"/>
      <c r="D34" s="74"/>
      <c r="E34" s="74"/>
      <c r="F34" s="187"/>
      <c r="G34" s="74"/>
      <c r="H34" s="74"/>
      <c r="I34" s="87"/>
      <c r="J34" s="87"/>
      <c r="K34" s="87"/>
      <c r="L34" s="87"/>
      <c r="M34" s="87"/>
      <c r="N34" s="87"/>
      <c r="O34" s="87"/>
      <c r="P34" s="103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104"/>
      <c r="AC34" s="115"/>
      <c r="AD34" s="114"/>
    </row>
    <row r="35" spans="1:30">
      <c r="A35" s="80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115"/>
      <c r="AD35" s="85"/>
    </row>
    <row r="36" spans="1:30">
      <c r="A36" s="80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115"/>
      <c r="AD36" s="85"/>
    </row>
    <row r="37" spans="1:30">
      <c r="A37" s="106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7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115"/>
      <c r="AD37" s="85"/>
    </row>
    <row r="38" spans="1:30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103"/>
      <c r="Q38" s="93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104"/>
      <c r="AC38" s="115"/>
      <c r="AD38" s="114"/>
    </row>
    <row r="39" spans="1:30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103"/>
      <c r="Q39" s="93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104"/>
      <c r="AC39" s="115"/>
      <c r="AD39" s="114"/>
    </row>
    <row r="40" spans="1:30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103"/>
      <c r="Q40" s="93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104"/>
      <c r="AC40" s="115"/>
      <c r="AD40" s="114"/>
    </row>
    <row r="41" spans="1:30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103"/>
      <c r="Q41" s="93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104"/>
      <c r="AC41" s="115"/>
      <c r="AD41" s="114"/>
    </row>
    <row r="42" spans="1:30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103"/>
      <c r="Q42" s="93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104"/>
      <c r="AC42" s="115"/>
      <c r="AD42" s="114"/>
    </row>
    <row r="43" spans="1:30">
      <c r="A43" s="86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103"/>
      <c r="Q43" s="93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104"/>
      <c r="AC43" s="115"/>
      <c r="AD43" s="114"/>
    </row>
    <row r="44" spans="1:30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103"/>
      <c r="Q44" s="93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104"/>
      <c r="AC44" s="115"/>
      <c r="AD44" s="114"/>
    </row>
    <row r="45" spans="1:30">
      <c r="A45" s="86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103"/>
      <c r="Q45" s="93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104"/>
      <c r="AC45" s="115"/>
      <c r="AD45" s="114"/>
    </row>
    <row r="46" spans="1:30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103"/>
      <c r="Q46" s="93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104"/>
      <c r="AC46" s="115"/>
      <c r="AD46" s="114"/>
    </row>
    <row r="47" spans="1:30">
      <c r="A47" s="86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103"/>
      <c r="Q47" s="93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104"/>
      <c r="AC47" s="115"/>
      <c r="AD47" s="114"/>
    </row>
    <row r="48" spans="1:30">
      <c r="A48" s="86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103"/>
      <c r="Q48" s="93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104"/>
      <c r="AC48" s="115"/>
      <c r="AD48" s="114"/>
    </row>
    <row r="49" spans="1:30">
      <c r="A49" s="86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103"/>
      <c r="Q49" s="93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104"/>
      <c r="AC49" s="115"/>
      <c r="AD49" s="114"/>
    </row>
    <row r="50" spans="1:30">
      <c r="A50" s="86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103"/>
      <c r="Q50" s="93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104"/>
      <c r="AC50" s="115"/>
      <c r="AD50" s="114"/>
    </row>
    <row r="51" spans="1:30">
      <c r="A51" s="86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4"/>
      <c r="Q51" s="93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104"/>
      <c r="AC51" s="115"/>
      <c r="AD51" s="85"/>
    </row>
    <row r="52" spans="1:30">
      <c r="A52" s="86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3"/>
      <c r="Q52" s="93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104"/>
      <c r="AC52" s="115"/>
      <c r="AD52" s="114"/>
    </row>
    <row r="53" spans="1:30">
      <c r="A53" s="86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103"/>
      <c r="Q53" s="93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104"/>
      <c r="AC53" s="115"/>
      <c r="AD53" s="114"/>
    </row>
    <row r="54" spans="1:30">
      <c r="A54" s="91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07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08"/>
      <c r="AC54" s="115"/>
      <c r="AD54" s="85"/>
    </row>
    <row r="55" spans="1:30">
      <c r="A55" s="91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85"/>
    </row>
    <row r="56" spans="1:30">
      <c r="A56" s="91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11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</row>
    <row r="57" spans="1:30">
      <c r="A57" s="91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105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</row>
    <row r="58" spans="1:30">
      <c r="A58" s="91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105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</row>
    <row r="59" spans="1:30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105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</row>
    <row r="60" spans="1:30">
      <c r="A60" s="91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105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</row>
    <row r="61" spans="1:30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2"/>
      <c r="O61" s="92"/>
      <c r="P61" s="105"/>
      <c r="Q61" s="92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1"/>
      <c r="AC61" s="91"/>
      <c r="AD61" s="92"/>
    </row>
    <row r="62" spans="1:30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2"/>
      <c r="O62" s="92"/>
      <c r="P62" s="105"/>
      <c r="Q62" s="92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1"/>
      <c r="AC62" s="91"/>
      <c r="AD62" s="92"/>
    </row>
    <row r="63" spans="1:30">
      <c r="P63" s="39"/>
    </row>
    <row r="64" spans="1:30">
      <c r="P64" s="39"/>
    </row>
    <row r="65" spans="16:16">
      <c r="P65" s="39"/>
    </row>
    <row r="66" spans="16:16">
      <c r="P66" s="39"/>
    </row>
    <row r="67" spans="16:16">
      <c r="P67" s="39"/>
    </row>
    <row r="68" spans="16:16">
      <c r="P68" s="39"/>
    </row>
    <row r="69" spans="16:16">
      <c r="P69" s="39"/>
    </row>
    <row r="70" spans="16:16">
      <c r="P70" s="39"/>
    </row>
    <row r="71" spans="16:16">
      <c r="P71" s="39"/>
    </row>
    <row r="72" spans="16:16">
      <c r="P72" s="39"/>
    </row>
    <row r="73" spans="16:16">
      <c r="P73" s="39"/>
    </row>
    <row r="74" spans="16:16">
      <c r="P74" s="39"/>
    </row>
    <row r="75" spans="16:16">
      <c r="P75" s="39"/>
    </row>
    <row r="76" spans="16:16">
      <c r="P76" s="39"/>
    </row>
    <row r="77" spans="16:16">
      <c r="P77" s="39"/>
    </row>
    <row r="78" spans="16:16">
      <c r="P78" s="39"/>
    </row>
    <row r="79" spans="16:16">
      <c r="P79" s="39"/>
    </row>
    <row r="80" spans="16:16">
      <c r="P80" s="39"/>
    </row>
    <row r="81" spans="16:16">
      <c r="P81" s="39"/>
    </row>
    <row r="82" spans="16:16">
      <c r="P82" s="39"/>
    </row>
    <row r="83" spans="16:16">
      <c r="P83" s="39"/>
    </row>
    <row r="84" spans="16:16">
      <c r="P84" s="39"/>
    </row>
    <row r="85" spans="16:16">
      <c r="P85" s="39"/>
    </row>
    <row r="86" spans="16:16">
      <c r="P86" s="39"/>
    </row>
    <row r="87" spans="16:16">
      <c r="P87" s="39"/>
    </row>
    <row r="88" spans="16:16">
      <c r="P88" s="39"/>
    </row>
    <row r="89" spans="16:16">
      <c r="P89" s="39"/>
    </row>
    <row r="90" spans="16:16">
      <c r="P90" s="39"/>
    </row>
    <row r="91" spans="16:16">
      <c r="P91" s="39"/>
    </row>
    <row r="92" spans="16:16">
      <c r="P92" s="39"/>
    </row>
    <row r="93" spans="16:16">
      <c r="P93" s="39"/>
    </row>
    <row r="94" spans="16:16">
      <c r="P94" s="39"/>
    </row>
    <row r="95" spans="16:16">
      <c r="P95" s="39"/>
    </row>
    <row r="96" spans="16:16">
      <c r="P96" s="39"/>
    </row>
  </sheetData>
  <phoneticPr fontId="24" type="noConversion"/>
  <printOptions gridLines="1"/>
  <pageMargins left="0.25" right="0.25" top="1" bottom="1" header="0.5" footer="0.5"/>
  <pageSetup scale="85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Totals and Awards</vt:lpstr>
      <vt:lpstr>Paper</vt:lpstr>
      <vt:lpstr>Static</vt:lpstr>
      <vt:lpstr>MSRP</vt:lpstr>
      <vt:lpstr>Subjective Handling</vt:lpstr>
      <vt:lpstr>Range</vt:lpstr>
      <vt:lpstr>Oral</vt:lpstr>
      <vt:lpstr>Noise</vt:lpstr>
      <vt:lpstr>Draw Bar Pull</vt:lpstr>
      <vt:lpstr>Cold Start</vt:lpstr>
      <vt:lpstr>Vehicle Weights</vt:lpstr>
      <vt:lpstr>Objective Handling</vt:lpstr>
      <vt:lpstr>Acceleration+Load</vt:lpstr>
      <vt:lpstr>Penalties and Bonuses</vt:lpstr>
      <vt:lpstr>'Subjective Handling'!Print_Area</vt:lpstr>
      <vt:lpstr>'Totals and Awards'!Print_Area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 Fussell</dc:creator>
  <cp:lastModifiedBy>jmeldrum</cp:lastModifiedBy>
  <cp:lastPrinted>2017-03-11T16:22:54Z</cp:lastPrinted>
  <dcterms:created xsi:type="dcterms:W3CDTF">2000-03-12T02:15:03Z</dcterms:created>
  <dcterms:modified xsi:type="dcterms:W3CDTF">2017-03-22T17:59:27Z</dcterms:modified>
</cp:coreProperties>
</file>