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 yWindow="108" windowWidth="16608" windowHeight="4152" tabRatio="920"/>
  </bookViews>
  <sheets>
    <sheet name="Totals and Awards" sheetId="13" r:id="rId1"/>
    <sheet name="Paper" sheetId="1" r:id="rId2"/>
    <sheet name="Static" sheetId="2" r:id="rId3"/>
    <sheet name="MSRP" sheetId="3" r:id="rId4"/>
    <sheet name="Subjective Handling" sheetId="14" r:id="rId5"/>
    <sheet name="Range" sheetId="4" r:id="rId6"/>
    <sheet name="Oral" sheetId="5" r:id="rId7"/>
    <sheet name="Noise" sheetId="6" r:id="rId8"/>
    <sheet name="Draw Bar Pull" sheetId="9" r:id="rId9"/>
    <sheet name="Cold Start" sheetId="10" r:id="rId10"/>
    <sheet name="Vehicle Weights" sheetId="15" r:id="rId11"/>
    <sheet name="Objective Handling" sheetId="7" r:id="rId12"/>
    <sheet name="Acceleration+Load" sheetId="16" r:id="rId13"/>
    <sheet name="Penalties and Bonuses" sheetId="12" r:id="rId14"/>
    <sheet name="Sheet1" sheetId="17" r:id="rId15"/>
    <sheet name="Sheet2" sheetId="18" r:id="rId16"/>
  </sheets>
  <definedNames>
    <definedName name="_xlnm.Print_Area" localSheetId="4">'Subjective Handling'!$A$1:$K$11</definedName>
    <definedName name="_xlnm.Print_Area" localSheetId="0">'Totals and Awards'!$A$1:$N$36</definedName>
  </definedNames>
  <calcPr calcId="125725"/>
</workbook>
</file>

<file path=xl/calcChain.xml><?xml version="1.0" encoding="utf-8"?>
<calcChain xmlns="http://schemas.openxmlformats.org/spreadsheetml/2006/main">
  <c r="F11" i="16"/>
  <c r="F7"/>
  <c r="F8"/>
  <c r="F9"/>
  <c r="F10"/>
  <c r="L7" i="13"/>
  <c r="B34"/>
  <c r="E9" i="16" l="1"/>
  <c r="E8"/>
  <c r="E7"/>
  <c r="E6"/>
  <c r="C8" i="10" l="1"/>
  <c r="L8" i="13" l="1"/>
  <c r="K5"/>
  <c r="K6"/>
  <c r="K7"/>
  <c r="K8"/>
  <c r="K4"/>
  <c r="E12" i="6" l="1"/>
  <c r="E13"/>
  <c r="F2" i="4" l="1"/>
  <c r="F1"/>
  <c r="F7" i="7" l="1"/>
  <c r="F8"/>
  <c r="F9"/>
  <c r="F10"/>
  <c r="D7"/>
  <c r="D8"/>
  <c r="D9"/>
  <c r="D10"/>
  <c r="D6"/>
  <c r="E7" i="9"/>
  <c r="E8"/>
  <c r="E9"/>
  <c r="E10"/>
  <c r="E11"/>
  <c r="D11" i="7"/>
  <c r="L9" i="14"/>
  <c r="C5" i="10" l="1"/>
  <c r="L5" i="13" s="1"/>
  <c r="C6" i="10"/>
  <c r="L6" i="13" s="1"/>
  <c r="C7" i="10"/>
  <c r="C4"/>
  <c r="L4" i="13" s="1"/>
  <c r="AM8" i="5" l="1"/>
  <c r="AN8" s="1"/>
  <c r="AM5"/>
  <c r="AN5" s="1"/>
  <c r="E10" i="15" l="1"/>
  <c r="E9"/>
  <c r="E8"/>
  <c r="E7"/>
  <c r="E6"/>
  <c r="E5"/>
  <c r="G5" i="13" l="1"/>
  <c r="G8"/>
  <c r="C5" i="2"/>
  <c r="C6"/>
  <c r="C7"/>
  <c r="C8"/>
  <c r="C9"/>
  <c r="B18" i="3" l="1"/>
  <c r="B19"/>
  <c r="AM6" i="5" l="1"/>
  <c r="AN6" s="1"/>
  <c r="G6" i="13" s="1"/>
  <c r="G27" i="1" l="1"/>
  <c r="G28" s="1"/>
  <c r="C4" i="2" l="1"/>
  <c r="H31" i="1"/>
  <c r="B18" i="6" l="1"/>
  <c r="AM4" i="5"/>
  <c r="AN4" s="1"/>
  <c r="AM7"/>
  <c r="B20" i="4"/>
  <c r="B19"/>
  <c r="H27" i="1"/>
  <c r="H28" s="1"/>
  <c r="C9" i="13"/>
  <c r="M9"/>
  <c r="B8"/>
  <c r="L4" i="14"/>
  <c r="G31" i="1"/>
  <c r="G10" i="6" l="1"/>
  <c r="H8" i="13" s="1"/>
  <c r="G7" i="6"/>
  <c r="H5" i="13" s="1"/>
  <c r="G8" i="6"/>
  <c r="H6" i="13" s="1"/>
  <c r="G9" i="6"/>
  <c r="H7" i="13" s="1"/>
  <c r="H9"/>
  <c r="C6" i="6"/>
  <c r="G6" s="1"/>
  <c r="G9" i="13"/>
  <c r="G4"/>
  <c r="B18" i="9"/>
  <c r="B19" i="16"/>
  <c r="B18"/>
  <c r="B19" i="7"/>
  <c r="B18"/>
  <c r="B9" i="13"/>
  <c r="C8" l="1"/>
  <c r="C31" i="1" l="1"/>
  <c r="E31"/>
  <c r="F31"/>
  <c r="D31"/>
  <c r="C26" i="6" l="1"/>
  <c r="B27"/>
  <c r="B28" s="1"/>
  <c r="AN7" i="5"/>
  <c r="AO8" l="1"/>
  <c r="AO9"/>
  <c r="AO6"/>
  <c r="AO5"/>
  <c r="AO7"/>
  <c r="G7" i="13"/>
  <c r="AO4" i="5"/>
  <c r="B18" i="15"/>
  <c r="B17"/>
  <c r="C27" i="6"/>
  <c r="C28"/>
  <c r="B29"/>
  <c r="B17" i="4"/>
  <c r="B16" i="3"/>
  <c r="E9" l="1"/>
  <c r="E11"/>
  <c r="E8"/>
  <c r="B30" i="6"/>
  <c r="C29"/>
  <c r="B19" i="9"/>
  <c r="B17" i="3"/>
  <c r="E6" s="1"/>
  <c r="B15" i="15"/>
  <c r="B18" i="4"/>
  <c r="F27" i="1"/>
  <c r="F28" s="1"/>
  <c r="E27"/>
  <c r="E28" s="1"/>
  <c r="C27"/>
  <c r="C28" s="1"/>
  <c r="D27"/>
  <c r="D28" s="1"/>
  <c r="E10" i="3" l="1"/>
  <c r="K10" s="1"/>
  <c r="D8" i="13" s="1"/>
  <c r="E7" i="3"/>
  <c r="K7" s="1"/>
  <c r="K9"/>
  <c r="K11"/>
  <c r="K8"/>
  <c r="G29" i="1"/>
  <c r="H29"/>
  <c r="E29"/>
  <c r="C29"/>
  <c r="D29"/>
  <c r="F29"/>
  <c r="D6" i="13"/>
  <c r="C30" i="6"/>
  <c r="B31"/>
  <c r="K6" i="3"/>
  <c r="B16" i="15"/>
  <c r="C5" i="13"/>
  <c r="C7"/>
  <c r="C6"/>
  <c r="C4"/>
  <c r="J7" i="12"/>
  <c r="M7" i="13" s="1"/>
  <c r="J6" i="12"/>
  <c r="M6" i="13" s="1"/>
  <c r="J4" i="12"/>
  <c r="M4" i="13" s="1"/>
  <c r="J8" i="12"/>
  <c r="M8" i="13" s="1"/>
  <c r="J5" i="12"/>
  <c r="M5" i="13" s="1"/>
  <c r="L9" i="3" l="1"/>
  <c r="N9" i="13"/>
  <c r="N8"/>
  <c r="D4"/>
  <c r="L6" i="3"/>
  <c r="L10"/>
  <c r="D5" i="13"/>
  <c r="L7" i="3"/>
  <c r="L11"/>
  <c r="L8"/>
  <c r="F4" i="13"/>
  <c r="F8"/>
  <c r="F9"/>
  <c r="D9"/>
  <c r="C31" i="6"/>
  <c r="B32"/>
  <c r="N4" i="13"/>
  <c r="D7"/>
  <c r="E3" i="16"/>
  <c r="E2"/>
  <c r="B5" i="13"/>
  <c r="B6"/>
  <c r="B7"/>
  <c r="B4"/>
  <c r="F7"/>
  <c r="F6"/>
  <c r="F5"/>
  <c r="C32" i="6" l="1"/>
  <c r="B33"/>
  <c r="B16" i="16"/>
  <c r="N5" i="13"/>
  <c r="B16" i="7"/>
  <c r="N6" i="13"/>
  <c r="N7"/>
  <c r="C33" i="6" l="1"/>
  <c r="B34"/>
  <c r="B17" i="16"/>
  <c r="B17" i="7"/>
  <c r="C34" i="6" l="1"/>
  <c r="B35"/>
  <c r="C20" i="13"/>
  <c r="C27" l="1"/>
  <c r="F11" i="7"/>
  <c r="G22" i="13"/>
  <c r="F6" i="16"/>
  <c r="F6" i="7"/>
  <c r="C35" i="6"/>
  <c r="B36"/>
  <c r="G23" i="13"/>
  <c r="G25" l="1"/>
  <c r="G21"/>
  <c r="G24"/>
  <c r="C36" i="6"/>
  <c r="B37"/>
  <c r="C37" l="1"/>
  <c r="B38"/>
  <c r="C38" l="1"/>
  <c r="B39"/>
  <c r="C39" l="1"/>
  <c r="B40"/>
  <c r="C40" l="1"/>
  <c r="B41"/>
  <c r="C41" l="1"/>
  <c r="B42"/>
  <c r="C42" s="1"/>
  <c r="H4" i="13" l="1"/>
  <c r="G20" s="1"/>
  <c r="E14" i="6"/>
  <c r="E15" s="1"/>
  <c r="H23" i="13" l="1"/>
  <c r="H24"/>
  <c r="H20"/>
  <c r="H25"/>
  <c r="H22"/>
  <c r="H21"/>
</calcChain>
</file>

<file path=xl/sharedStrings.xml><?xml version="1.0" encoding="utf-8"?>
<sst xmlns="http://schemas.openxmlformats.org/spreadsheetml/2006/main" count="363" uniqueCount="151">
  <si>
    <t>Oral</t>
  </si>
  <si>
    <t>Static</t>
  </si>
  <si>
    <t>Paper</t>
  </si>
  <si>
    <t>Late Paper</t>
  </si>
  <si>
    <t>Safety Violation</t>
  </si>
  <si>
    <t>POINTS</t>
  </si>
  <si>
    <t>miles</t>
  </si>
  <si>
    <t>SCORE</t>
  </si>
  <si>
    <t>Tmin=</t>
  </si>
  <si>
    <t>sec</t>
  </si>
  <si>
    <t>Result (PASS/FAIL)</t>
  </si>
  <si>
    <t>Points</t>
  </si>
  <si>
    <t>Design</t>
  </si>
  <si>
    <t>TOTAL</t>
  </si>
  <si>
    <t>RANK</t>
  </si>
  <si>
    <t>FINAL</t>
  </si>
  <si>
    <t>Ordinal</t>
  </si>
  <si>
    <t>Run1 Time (s)</t>
  </si>
  <si>
    <t>Run2 Time (s)</t>
  </si>
  <si>
    <t>Noise</t>
  </si>
  <si>
    <t>Best Time (s)</t>
  </si>
  <si>
    <t>Late Oral</t>
  </si>
  <si>
    <t>Cold</t>
  </si>
  <si>
    <t>Start</t>
  </si>
  <si>
    <t xml:space="preserve"> </t>
  </si>
  <si>
    <t>Display</t>
  </si>
  <si>
    <t>Subjective</t>
  </si>
  <si>
    <t>Comments</t>
  </si>
  <si>
    <t>Score</t>
  </si>
  <si>
    <t>Front Left</t>
  </si>
  <si>
    <t>Front Right</t>
  </si>
  <si>
    <t>Rear</t>
  </si>
  <si>
    <t>pounds</t>
  </si>
  <si>
    <t>Weights</t>
  </si>
  <si>
    <t>Total</t>
  </si>
  <si>
    <t>Late MSRP</t>
  </si>
  <si>
    <t>Bonus for No Maintenance</t>
  </si>
  <si>
    <t>Maintenance
or
Design</t>
  </si>
  <si>
    <t>Bonuses</t>
  </si>
  <si>
    <t>Penalties/</t>
  </si>
  <si>
    <t>MSRP</t>
  </si>
  <si>
    <t>Best Design Winner (SAE)</t>
  </si>
  <si>
    <t>Class</t>
  </si>
  <si>
    <t>Average</t>
  </si>
  <si>
    <t>Subjective Points</t>
  </si>
  <si>
    <t>Total Noise</t>
  </si>
  <si>
    <t>ZE</t>
  </si>
  <si>
    <t>Miles 
Traveled</t>
  </si>
  <si>
    <t xml:space="preserve">Max = </t>
  </si>
  <si>
    <t>Min =</t>
  </si>
  <si>
    <t>Range</t>
  </si>
  <si>
    <t>Max
Pull</t>
  </si>
  <si>
    <t>Draw Bar</t>
  </si>
  <si>
    <t>Pull</t>
  </si>
  <si>
    <t>J1161 Level</t>
  </si>
  <si>
    <t>Total J1161 Score</t>
  </si>
  <si>
    <t>Max=</t>
  </si>
  <si>
    <t>Min=</t>
  </si>
  <si>
    <t>Tmax=</t>
  </si>
  <si>
    <t>IC</t>
  </si>
  <si>
    <t>Inspection
 Penalty</t>
  </si>
  <si>
    <t>Best ZE</t>
  </si>
  <si>
    <t>Acceleration +</t>
  </si>
  <si>
    <t>Load</t>
  </si>
  <si>
    <t>Team</t>
  </si>
  <si>
    <t>Linear Ranking on $$$</t>
  </si>
  <si>
    <t>Justifying starting point for sled</t>
  </si>
  <si>
    <t>Justifying reason for component adds</t>
  </si>
  <si>
    <t>Quality of research in determining price</t>
  </si>
  <si>
    <t>"y=mx+B'</t>
  </si>
  <si>
    <t>Y=score</t>
  </si>
  <si>
    <t>X=cost</t>
  </si>
  <si>
    <t>M=slope</t>
  </si>
  <si>
    <t>B=Y intercept at X=0</t>
  </si>
  <si>
    <t>Max score points=</t>
  </si>
  <si>
    <t>20 Points are given on a linear scale from low to high.</t>
  </si>
  <si>
    <t>Total
Score</t>
  </si>
  <si>
    <t>Minimum score is 2.5 if they turn in an MSRP.</t>
  </si>
  <si>
    <t>Minimum score is 2.5 if they compete.</t>
  </si>
  <si>
    <t>Minimum score is 5 points if the sled travels 500 feet (~.1 miles).</t>
  </si>
  <si>
    <t>Sample result: -3dB in sound pressure = ~half the max score</t>
  </si>
  <si>
    <t>or whatever the minumum is</t>
  </si>
  <si>
    <t>Minimum team J1161 Sound Pressure Level</t>
  </si>
  <si>
    <t>Minimum  rank</t>
  </si>
  <si>
    <t>Maximum rank</t>
  </si>
  <si>
    <t>Slope</t>
  </si>
  <si>
    <t>Intercept</t>
  </si>
  <si>
    <t>The minimum points for competing in the objective noise test is 7.5 points.</t>
  </si>
  <si>
    <t>Lowest SPL gets 75 points</t>
  </si>
  <si>
    <t>Y=mx+b</t>
  </si>
  <si>
    <t>X=draw bar pull</t>
  </si>
  <si>
    <t>B=Yintercept at X=0</t>
  </si>
  <si>
    <t>Max score</t>
  </si>
  <si>
    <t>X=seconds</t>
  </si>
  <si>
    <t>seconds</t>
  </si>
  <si>
    <t>lbf</t>
  </si>
  <si>
    <t>These are subjective scores from the MSRP judges</t>
  </si>
  <si>
    <t>Written Paper
Judges</t>
  </si>
  <si>
    <t>1st</t>
  </si>
  <si>
    <t>2nd</t>
  </si>
  <si>
    <t>3rd</t>
  </si>
  <si>
    <t>Formula is correct but only one competitor</t>
  </si>
  <si>
    <t>Highest:</t>
  </si>
  <si>
    <t>Judge</t>
  </si>
  <si>
    <t>Late ESF</t>
  </si>
  <si>
    <t>Max Speed</t>
  </si>
  <si>
    <t>Rank</t>
  </si>
  <si>
    <t>Count</t>
  </si>
  <si>
    <t>Minimum points:</t>
  </si>
  <si>
    <t>Minimum performance:</t>
  </si>
  <si>
    <t>Maximum Points:</t>
  </si>
  <si>
    <t>First Place Winner Overall John Deere $1000</t>
  </si>
  <si>
    <t>Second Place Winner Overall John Deere $750</t>
  </si>
  <si>
    <t>Third Place Winner Overall John Deere $500</t>
  </si>
  <si>
    <t>Not part of ZE scoring</t>
  </si>
  <si>
    <t>#51 Lapland Univ of Applied Sciences</t>
  </si>
  <si>
    <t>#52 South Dakota School of Mines &amp; Tech</t>
  </si>
  <si>
    <t>#53 Clarkson University</t>
  </si>
  <si>
    <t>#54 Michigan Tech University</t>
  </si>
  <si>
    <t>#55 Indiana Univ Purdue Univ Indianapolis</t>
  </si>
  <si>
    <t>#61 McGill Univ</t>
  </si>
  <si>
    <t>SAE CSC 2016 Final Score Zero Emissions Class</t>
  </si>
  <si>
    <t>SAE CSC2016  Design Paper Event Coordinator - Jay Meldrum</t>
  </si>
  <si>
    <t>SAE CSC 2016 Static Display Results Event Coordinator - Jay Meldrum</t>
  </si>
  <si>
    <t>SAE CSC 2016 Manufacturers Suggested Retail Price Results - Event Coordinator Dan Nehmer</t>
  </si>
  <si>
    <t>SAE CSC 2016 Subjective Ride Results - Event Coordinator Mike Rittenour</t>
  </si>
  <si>
    <t xml:space="preserve">SAE CSC 2016 Range Event Coordinator </t>
  </si>
  <si>
    <t>SAE CSC 2016 Oral Presentation  - Event Coordinator Bill Shapton</t>
  </si>
  <si>
    <t>SAE CSC 2016  Engine Noise - Event Coordinators Jeff Van Karsen</t>
  </si>
  <si>
    <t>SAE CSC 2016 Penalties</t>
  </si>
  <si>
    <t xml:space="preserve">SAE CSC2016 Acceleration+Load  - Event Coordinator - </t>
  </si>
  <si>
    <t>SAE CSC 2016 Objective Handling  - Event Coordinator - - Polaris</t>
  </si>
  <si>
    <t>SAE CSC 2016 Vehicle Weights - Event Coordinator Scott Gruenberg</t>
  </si>
  <si>
    <t>SAE CSC 2016 Cold Start - Event Coordinator Jay Meldrum</t>
  </si>
  <si>
    <t>SAE CSC 2016 Draw Bar Pull - Event Coordinator - Mark Osborne</t>
  </si>
  <si>
    <t>#61 McGill Univ - Did Not Compete</t>
  </si>
  <si>
    <t>Fieroshaw</t>
  </si>
  <si>
    <t>Howard E Haines</t>
  </si>
  <si>
    <t>Craig Allen</t>
  </si>
  <si>
    <t>#61 McGill Univ - DNC</t>
  </si>
  <si>
    <t>zwehi</t>
  </si>
  <si>
    <t>PASS</t>
  </si>
  <si>
    <t>FAIL</t>
  </si>
  <si>
    <t>McGill No Show at presentation</t>
  </si>
  <si>
    <t>DNF</t>
  </si>
  <si>
    <t>jim christensen</t>
  </si>
  <si>
    <t>Mike Timmerman</t>
  </si>
  <si>
    <t>Not Eligible</t>
  </si>
  <si>
    <t>Failure to show up for inspections,  Failure to show up with a viable entry for the competitiion.  Would not allow inspectors to view vehicle. Failure to show up at the competition on Monday, Tuesday, Thursday, and Friday.Oral presentation did not match ESF Track installed backwards.</t>
  </si>
  <si>
    <t>#61 McGill Univ - Withdrew</t>
  </si>
  <si>
    <t>Did not pass inspeciton on Monday.</t>
  </si>
</sst>
</file>

<file path=xl/styles.xml><?xml version="1.0" encoding="utf-8"?>
<styleSheet xmlns="http://schemas.openxmlformats.org/spreadsheetml/2006/main">
  <numFmts count="8">
    <numFmt numFmtId="44" formatCode="_(&quot;$&quot;* #,##0.00_);_(&quot;$&quot;* \(#,##0.00\);_(&quot;$&quot;* &quot;-&quot;??_);_(@_)"/>
    <numFmt numFmtId="164" formatCode="0.0"/>
    <numFmt numFmtId="165" formatCode="&quot;$&quot;#,##0.00"/>
    <numFmt numFmtId="166" formatCode="0.000"/>
    <numFmt numFmtId="167" formatCode="0.0%"/>
    <numFmt numFmtId="168" formatCode="_(&quot;$&quot;* #,##0_);_(&quot;$&quot;* \(#,##0\);_(&quot;$&quot;* &quot;-&quot;??_);_(@_)"/>
    <numFmt numFmtId="169" formatCode="0.000000"/>
    <numFmt numFmtId="170" formatCode="0.0000"/>
  </numFmts>
  <fonts count="5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i/>
      <sz val="10"/>
      <name val="Arial"/>
      <family val="2"/>
    </font>
    <font>
      <sz val="10"/>
      <name val="Arial"/>
      <family val="2"/>
    </font>
    <font>
      <b/>
      <sz val="10"/>
      <color indexed="8"/>
      <name val="Arial"/>
      <family val="2"/>
    </font>
    <font>
      <sz val="10"/>
      <color indexed="8"/>
      <name val="Arial"/>
      <family val="2"/>
    </font>
    <font>
      <b/>
      <i/>
      <sz val="14"/>
      <name val="Arial"/>
      <family val="2"/>
    </font>
    <font>
      <sz val="12"/>
      <name val="Arial"/>
      <family val="2"/>
    </font>
    <font>
      <sz val="10"/>
      <color indexed="14"/>
      <name val="Arial"/>
      <family val="2"/>
    </font>
    <font>
      <i/>
      <sz val="9"/>
      <name val="Arial"/>
      <family val="2"/>
    </font>
    <font>
      <sz val="10"/>
      <color indexed="53"/>
      <name val="Arial"/>
      <family val="2"/>
    </font>
    <font>
      <b/>
      <sz val="10"/>
      <color indexed="53"/>
      <name val="Arial"/>
      <family val="2"/>
    </font>
    <font>
      <b/>
      <i/>
      <sz val="14"/>
      <color indexed="8"/>
      <name val="Arial"/>
      <family val="2"/>
    </font>
    <font>
      <sz val="10"/>
      <color indexed="10"/>
      <name val="Arial"/>
      <family val="2"/>
    </font>
    <font>
      <sz val="10"/>
      <color indexed="10"/>
      <name val="Arial"/>
      <family val="2"/>
    </font>
    <font>
      <b/>
      <sz val="10"/>
      <color indexed="10"/>
      <name val="Arial"/>
      <family val="2"/>
    </font>
    <font>
      <sz val="10"/>
      <color indexed="12"/>
      <name val="Arial"/>
      <family val="2"/>
    </font>
    <font>
      <sz val="8"/>
      <name val="Arial"/>
      <family val="2"/>
    </font>
    <font>
      <b/>
      <sz val="10"/>
      <color indexed="10"/>
      <name val="Arial"/>
      <family val="2"/>
    </font>
    <font>
      <b/>
      <sz val="10"/>
      <name val="Arial"/>
      <family val="2"/>
    </font>
    <font>
      <sz val="10"/>
      <name val="Arial"/>
      <family val="2"/>
    </font>
    <font>
      <b/>
      <i/>
      <sz val="9"/>
      <name val="Arial"/>
      <family val="2"/>
    </font>
    <font>
      <sz val="11"/>
      <color indexed="8"/>
      <name val="Times New Roman"/>
      <family val="1"/>
    </font>
    <font>
      <b/>
      <sz val="14"/>
      <name val="Arial"/>
      <family val="2"/>
    </font>
    <font>
      <sz val="14"/>
      <name val="Arial"/>
      <family val="2"/>
    </font>
    <font>
      <sz val="16"/>
      <name val="Arial"/>
      <family val="2"/>
    </font>
    <font>
      <b/>
      <i/>
      <sz val="16"/>
      <name val="Arial"/>
      <family val="2"/>
    </font>
    <font>
      <sz val="16"/>
      <color indexed="8"/>
      <name val="Arial"/>
      <family val="2"/>
    </font>
    <font>
      <b/>
      <sz val="16"/>
      <color indexed="8"/>
      <name val="Arial"/>
      <family val="2"/>
    </font>
    <font>
      <sz val="11"/>
      <color rgb="FF9C0006"/>
      <name val="Calibri"/>
      <family val="2"/>
      <scheme val="minor"/>
    </font>
    <font>
      <sz val="10"/>
      <color rgb="FFFF0000"/>
      <name val="Arial"/>
      <family val="2"/>
    </font>
    <font>
      <b/>
      <sz val="10"/>
      <color rgb="FFFF0000"/>
      <name val="Arial"/>
      <family val="2"/>
    </font>
    <font>
      <b/>
      <sz val="16"/>
      <color rgb="FFFF0000"/>
      <name val="Arial"/>
      <family val="2"/>
    </font>
    <font>
      <sz val="11"/>
      <name val="Calibri"/>
      <family val="2"/>
      <scheme val="minor"/>
    </font>
    <font>
      <b/>
      <sz val="11"/>
      <name val="Arial"/>
      <family val="2"/>
    </font>
    <font>
      <sz val="11"/>
      <name val="Arial"/>
      <family val="2"/>
    </font>
    <font>
      <b/>
      <sz val="14"/>
      <color rgb="FFFF0000"/>
      <name val="Arial"/>
      <family val="2"/>
    </font>
    <font>
      <sz val="14"/>
      <color theme="1"/>
      <name val="Arial"/>
      <family val="2"/>
    </font>
    <font>
      <b/>
      <sz val="12"/>
      <name val="Arial"/>
      <family val="2"/>
    </font>
    <font>
      <b/>
      <sz val="11"/>
      <name val="Calibri"/>
      <family val="2"/>
      <scheme val="minor"/>
    </font>
    <font>
      <sz val="11"/>
      <color rgb="FFFF0000"/>
      <name val="Calibri"/>
      <family val="2"/>
      <scheme val="minor"/>
    </font>
    <font>
      <sz val="14"/>
      <name val="Calibri"/>
      <family val="2"/>
      <scheme val="minor"/>
    </font>
    <font>
      <sz val="11"/>
      <name val="Calibri"/>
      <family val="2"/>
    </font>
    <font>
      <b/>
      <sz val="10"/>
      <color rgb="FF000000"/>
      <name val="Arial"/>
      <family val="2"/>
    </font>
    <font>
      <sz val="11"/>
      <color rgb="FFFF0000"/>
      <name val="Calibri"/>
      <family val="2"/>
    </font>
    <font>
      <i/>
      <sz val="10"/>
      <name val="Arial"/>
      <family val="2"/>
    </font>
    <font>
      <b/>
      <sz val="11"/>
      <color theme="1"/>
      <name val="Calibri"/>
      <family val="2"/>
      <scheme val="minor"/>
    </font>
    <font>
      <b/>
      <sz val="11"/>
      <color rgb="FF00B050"/>
      <name val="Calibri"/>
      <family val="2"/>
      <scheme val="minor"/>
    </font>
  </fonts>
  <fills count="6">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FFFFFF"/>
        <bgColor rgb="FF000000"/>
      </patternFill>
    </fill>
    <fill>
      <patternFill patternType="solid">
        <fgColor theme="5"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11">
    <xf numFmtId="0" fontId="0" fillId="0" borderId="0"/>
    <xf numFmtId="0" fontId="38" fillId="2" borderId="0" applyNumberFormat="0" applyBorder="0" applyAlignment="0" applyProtection="0"/>
    <xf numFmtId="44" fontId="9" fillId="0" borderId="0" applyFont="0" applyFill="0" applyBorder="0" applyAlignment="0" applyProtection="0"/>
    <xf numFmtId="0" fontId="9" fillId="0" borderId="0"/>
    <xf numFmtId="0" fontId="8" fillId="0" borderId="0"/>
    <xf numFmtId="0" fontId="9" fillId="0" borderId="0"/>
    <xf numFmtId="0" fontId="5" fillId="0" borderId="0"/>
    <xf numFmtId="0" fontId="4" fillId="0" borderId="0"/>
    <xf numFmtId="0" fontId="2" fillId="0" borderId="0"/>
    <xf numFmtId="0" fontId="1" fillId="0" borderId="0"/>
    <xf numFmtId="0" fontId="1" fillId="0" borderId="0"/>
  </cellStyleXfs>
  <cellXfs count="456">
    <xf numFmtId="0" fontId="0" fillId="0" borderId="0" xfId="0"/>
    <xf numFmtId="0" fontId="0" fillId="0" borderId="0" xfId="0" applyBorder="1"/>
    <xf numFmtId="0" fontId="10" fillId="0" borderId="0" xfId="0" applyFont="1" applyAlignment="1">
      <alignment horizontal="center"/>
    </xf>
    <xf numFmtId="0" fontId="0" fillId="0" borderId="0" xfId="0" applyAlignment="1">
      <alignment horizontal="center"/>
    </xf>
    <xf numFmtId="0" fontId="0" fillId="0" borderId="0" xfId="0" applyFill="1" applyBorder="1"/>
    <xf numFmtId="0" fontId="10" fillId="0" borderId="0" xfId="0" applyFont="1" applyAlignment="1" applyProtection="1">
      <alignment horizontal="center"/>
    </xf>
    <xf numFmtId="0" fontId="0" fillId="0" borderId="0" xfId="0" applyProtection="1"/>
    <xf numFmtId="0" fontId="15" fillId="0" borderId="0" xfId="0" applyFont="1" applyProtection="1"/>
    <xf numFmtId="0" fontId="11" fillId="0" borderId="0" xfId="0" applyFont="1" applyProtection="1"/>
    <xf numFmtId="0" fontId="0" fillId="0" borderId="0" xfId="0" applyAlignment="1" applyProtection="1">
      <alignment horizontal="right"/>
    </xf>
    <xf numFmtId="0" fontId="10" fillId="0" borderId="0" xfId="0" applyFont="1" applyProtection="1"/>
    <xf numFmtId="0" fontId="10" fillId="0" borderId="0" xfId="0" applyFont="1" applyFill="1" applyBorder="1" applyProtection="1"/>
    <xf numFmtId="0" fontId="0" fillId="0" borderId="0" xfId="0" applyFill="1" applyBorder="1" applyProtection="1"/>
    <xf numFmtId="0" fontId="10" fillId="0" borderId="0" xfId="0" applyFont="1" applyAlignment="1" applyProtection="1">
      <alignment horizontal="right"/>
    </xf>
    <xf numFmtId="0" fontId="10" fillId="0" borderId="0" xfId="0" applyFont="1" applyFill="1" applyBorder="1" applyAlignment="1" applyProtection="1">
      <alignment horizontal="right"/>
    </xf>
    <xf numFmtId="0" fontId="13" fillId="0" borderId="0" xfId="0" applyFont="1" applyFill="1" applyBorder="1" applyProtection="1"/>
    <xf numFmtId="164" fontId="0" fillId="0" borderId="0" xfId="0" applyNumberFormat="1" applyFill="1" applyBorder="1" applyAlignment="1" applyProtection="1">
      <alignment horizontal="center"/>
    </xf>
    <xf numFmtId="1" fontId="10" fillId="0" borderId="0" xfId="0" applyNumberFormat="1" applyFont="1" applyAlignment="1" applyProtection="1">
      <alignment horizontal="center"/>
    </xf>
    <xf numFmtId="0" fontId="0" fillId="0" borderId="0" xfId="0" applyAlignment="1" applyProtection="1">
      <alignment horizontal="center"/>
    </xf>
    <xf numFmtId="164" fontId="0" fillId="0" borderId="0" xfId="0" applyNumberFormat="1" applyAlignment="1" applyProtection="1">
      <alignment horizontal="right"/>
    </xf>
    <xf numFmtId="0" fontId="13" fillId="0" borderId="0" xfId="0" applyFont="1" applyAlignment="1" applyProtection="1">
      <alignment horizontal="center"/>
    </xf>
    <xf numFmtId="0" fontId="14" fillId="0" borderId="0" xfId="0" applyFont="1" applyAlignment="1">
      <alignment horizontal="center"/>
    </xf>
    <xf numFmtId="0" fontId="14" fillId="0" borderId="0" xfId="0" applyFont="1" applyProtection="1"/>
    <xf numFmtId="0" fontId="14" fillId="0" borderId="0" xfId="0" applyFont="1" applyFill="1" applyBorder="1"/>
    <xf numFmtId="0" fontId="13" fillId="0" borderId="0" xfId="0" applyFont="1" applyFill="1" applyBorder="1" applyAlignment="1" applyProtection="1">
      <alignment horizontal="center"/>
    </xf>
    <xf numFmtId="0" fontId="14" fillId="0" borderId="0" xfId="0" applyFont="1" applyFill="1" applyBorder="1" applyProtection="1"/>
    <xf numFmtId="0" fontId="17" fillId="0" borderId="0" xfId="0" applyFont="1"/>
    <xf numFmtId="0" fontId="14" fillId="0" borderId="0" xfId="0" applyFont="1" applyAlignment="1" applyProtection="1">
      <alignment horizontal="center"/>
    </xf>
    <xf numFmtId="44" fontId="16" fillId="0" borderId="0" xfId="0" applyNumberFormat="1" applyFont="1" applyBorder="1" applyProtection="1"/>
    <xf numFmtId="1" fontId="0" fillId="0" borderId="0" xfId="0" applyNumberFormat="1" applyAlignment="1" applyProtection="1">
      <alignment horizontal="center"/>
    </xf>
    <xf numFmtId="0" fontId="0" fillId="0" borderId="0" xfId="0" applyFill="1"/>
    <xf numFmtId="164" fontId="0" fillId="0" borderId="0" xfId="0" applyNumberFormat="1" applyFill="1"/>
    <xf numFmtId="1" fontId="14" fillId="0" borderId="0" xfId="0" applyNumberFormat="1" applyFont="1" applyAlignment="1" applyProtection="1">
      <alignment horizontal="right"/>
    </xf>
    <xf numFmtId="1" fontId="13" fillId="0" borderId="0" xfId="0" applyNumberFormat="1" applyFont="1" applyAlignment="1" applyProtection="1">
      <alignment horizontal="center"/>
    </xf>
    <xf numFmtId="1" fontId="14" fillId="0" borderId="0" xfId="0" applyNumberFormat="1" applyFont="1" applyAlignment="1" applyProtection="1">
      <alignment horizontal="center"/>
    </xf>
    <xf numFmtId="0" fontId="10" fillId="0" borderId="0" xfId="0" applyFont="1" applyAlignment="1" applyProtection="1">
      <alignment horizontal="center" wrapText="1"/>
    </xf>
    <xf numFmtId="1" fontId="12" fillId="0" borderId="0" xfId="0" applyNumberFormat="1" applyFont="1" applyAlignment="1" applyProtection="1">
      <alignment horizontal="right"/>
    </xf>
    <xf numFmtId="0" fontId="12" fillId="0" borderId="0" xfId="0" applyFont="1" applyProtection="1"/>
    <xf numFmtId="0" fontId="13" fillId="0" borderId="0" xfId="0" applyFont="1" applyFill="1" applyBorder="1" applyAlignment="1" applyProtection="1">
      <alignment horizontal="center" wrapText="1"/>
    </xf>
    <xf numFmtId="164" fontId="14" fillId="0" borderId="0" xfId="0" applyNumberFormat="1" applyFont="1" applyFill="1" applyBorder="1" applyAlignment="1" applyProtection="1">
      <alignment horizontal="center"/>
    </xf>
    <xf numFmtId="0" fontId="0" fillId="0" borderId="0" xfId="0" applyAlignment="1"/>
    <xf numFmtId="0" fontId="0" fillId="0" borderId="0" xfId="0" applyFill="1" applyAlignment="1">
      <alignment horizontal="center"/>
    </xf>
    <xf numFmtId="0" fontId="14" fillId="0" borderId="0" xfId="0" applyFont="1" applyFill="1"/>
    <xf numFmtId="0" fontId="13" fillId="0" borderId="0" xfId="0" applyFont="1" applyFill="1" applyAlignment="1" applyProtection="1">
      <alignment horizontal="center"/>
    </xf>
    <xf numFmtId="164" fontId="13" fillId="0" borderId="0" xfId="0" applyNumberFormat="1" applyFont="1" applyFill="1" applyAlignment="1" applyProtection="1">
      <alignment horizontal="center"/>
    </xf>
    <xf numFmtId="0" fontId="15" fillId="0" borderId="0" xfId="0" applyFont="1" applyFill="1"/>
    <xf numFmtId="0" fontId="13" fillId="0" borderId="0" xfId="0" applyFont="1" applyFill="1" applyAlignment="1">
      <alignment horizontal="center"/>
    </xf>
    <xf numFmtId="0" fontId="14" fillId="0" borderId="0" xfId="0" applyFont="1" applyFill="1" applyAlignment="1">
      <alignment horizontal="center"/>
    </xf>
    <xf numFmtId="164" fontId="0" fillId="0" borderId="0" xfId="0" applyNumberFormat="1" applyFill="1" applyAlignment="1">
      <alignment horizontal="center"/>
    </xf>
    <xf numFmtId="165" fontId="14" fillId="0" borderId="0" xfId="0" applyNumberFormat="1" applyFont="1" applyFill="1" applyBorder="1" applyProtection="1"/>
    <xf numFmtId="165" fontId="0" fillId="0" borderId="0" xfId="0" applyNumberFormat="1" applyFill="1" applyBorder="1"/>
    <xf numFmtId="0" fontId="0" fillId="0" borderId="0" xfId="0" applyBorder="1" applyProtection="1"/>
    <xf numFmtId="0" fontId="14" fillId="0" borderId="0" xfId="0" applyFont="1" applyFill="1" applyBorder="1" applyAlignment="1" applyProtection="1">
      <alignment horizontal="center"/>
    </xf>
    <xf numFmtId="164" fontId="0" fillId="0" borderId="0" xfId="0" applyNumberFormat="1" applyAlignment="1" applyProtection="1">
      <alignment horizontal="center"/>
    </xf>
    <xf numFmtId="164" fontId="0" fillId="0" borderId="0" xfId="0" applyNumberFormat="1"/>
    <xf numFmtId="0" fontId="10" fillId="0" borderId="0" xfId="0" applyFont="1" applyBorder="1" applyAlignment="1" applyProtection="1">
      <alignment horizontal="center"/>
    </xf>
    <xf numFmtId="0" fontId="10" fillId="0" borderId="0" xfId="0" applyFont="1" applyFill="1" applyBorder="1" applyAlignment="1" applyProtection="1">
      <alignment horizontal="center"/>
    </xf>
    <xf numFmtId="0" fontId="0" fillId="0" borderId="0" xfId="0" applyFill="1" applyBorder="1" applyAlignment="1" applyProtection="1">
      <alignment horizontal="center"/>
    </xf>
    <xf numFmtId="164" fontId="10" fillId="0" borderId="0" xfId="0" applyNumberFormat="1" applyFont="1" applyAlignment="1" applyProtection="1">
      <alignment horizontal="center"/>
    </xf>
    <xf numFmtId="1" fontId="0" fillId="0" borderId="0" xfId="0" applyNumberFormat="1" applyFill="1" applyAlignment="1" applyProtection="1">
      <alignment horizontal="center"/>
    </xf>
    <xf numFmtId="164" fontId="12" fillId="0" borderId="0" xfId="0" applyNumberFormat="1" applyFont="1" applyAlignment="1" applyProtection="1">
      <alignment horizontal="center"/>
    </xf>
    <xf numFmtId="164" fontId="0" fillId="0" borderId="0" xfId="0" applyNumberFormat="1" applyAlignment="1">
      <alignment horizontal="center"/>
    </xf>
    <xf numFmtId="0" fontId="0" fillId="0" borderId="0" xfId="0" applyBorder="1" applyAlignment="1">
      <alignment horizontal="center"/>
    </xf>
    <xf numFmtId="164" fontId="13" fillId="0" borderId="0" xfId="0" applyNumberFormat="1" applyFont="1" applyFill="1" applyBorder="1" applyAlignment="1" applyProtection="1">
      <alignment horizontal="center"/>
    </xf>
    <xf numFmtId="0" fontId="18" fillId="0" borderId="0" xfId="0" applyFont="1" applyProtection="1"/>
    <xf numFmtId="0" fontId="18" fillId="0" borderId="0" xfId="0" applyFont="1"/>
    <xf numFmtId="0" fontId="10" fillId="0" borderId="0" xfId="0" applyFont="1" applyAlignment="1" applyProtection="1">
      <alignment horizontal="left"/>
    </xf>
    <xf numFmtId="167" fontId="0" fillId="0" borderId="0" xfId="0" applyNumberFormat="1" applyAlignment="1" applyProtection="1">
      <alignment horizontal="center"/>
    </xf>
    <xf numFmtId="0" fontId="12" fillId="0" borderId="0" xfId="0" applyFont="1"/>
    <xf numFmtId="0" fontId="12" fillId="0" borderId="0" xfId="0" applyFont="1" applyAlignment="1" applyProtection="1">
      <alignment horizontal="right"/>
    </xf>
    <xf numFmtId="0" fontId="0" fillId="0" borderId="0" xfId="0" applyBorder="1" applyAlignment="1" applyProtection="1">
      <alignment horizontal="right"/>
    </xf>
    <xf numFmtId="166" fontId="0" fillId="0" borderId="0" xfId="0" applyNumberFormat="1" applyFill="1" applyBorder="1" applyProtection="1"/>
    <xf numFmtId="0" fontId="10" fillId="0" borderId="0" xfId="0" applyFont="1" applyBorder="1" applyAlignment="1" applyProtection="1">
      <alignment horizontal="center" wrapText="1"/>
    </xf>
    <xf numFmtId="1" fontId="0" fillId="0" borderId="0" xfId="0" applyNumberFormat="1" applyFill="1" applyBorder="1" applyProtection="1"/>
    <xf numFmtId="1" fontId="0" fillId="0" borderId="0" xfId="0" applyNumberFormat="1" applyBorder="1" applyAlignment="1" applyProtection="1">
      <alignment horizontal="center"/>
    </xf>
    <xf numFmtId="2" fontId="0" fillId="0" borderId="0" xfId="0" applyNumberFormat="1" applyBorder="1" applyAlignment="1" applyProtection="1">
      <alignment horizontal="center"/>
    </xf>
    <xf numFmtId="164" fontId="10" fillId="0" borderId="0" xfId="0" applyNumberFormat="1" applyFont="1" applyBorder="1" applyAlignment="1" applyProtection="1">
      <alignment horizontal="center"/>
    </xf>
    <xf numFmtId="0" fontId="0" fillId="0" borderId="0" xfId="0" applyBorder="1" applyAlignment="1" applyProtection="1">
      <alignment horizontal="center"/>
    </xf>
    <xf numFmtId="0" fontId="13" fillId="0" borderId="0" xfId="0" applyFont="1" applyAlignment="1" applyProtection="1">
      <alignment horizontal="left"/>
    </xf>
    <xf numFmtId="1" fontId="12" fillId="0" borderId="0" xfId="0" applyNumberFormat="1" applyFont="1" applyAlignment="1" applyProtection="1">
      <alignment horizontal="center"/>
    </xf>
    <xf numFmtId="165" fontId="12" fillId="0" borderId="0" xfId="0" applyNumberFormat="1" applyFont="1" applyProtection="1"/>
    <xf numFmtId="2" fontId="14" fillId="0" borderId="0" xfId="0" applyNumberFormat="1" applyFont="1" applyAlignment="1" applyProtection="1">
      <alignment horizontal="center"/>
    </xf>
    <xf numFmtId="0" fontId="19" fillId="0" borderId="0" xfId="0" applyFont="1" applyProtection="1"/>
    <xf numFmtId="0" fontId="19" fillId="0" borderId="0" xfId="0" applyFont="1" applyAlignment="1" applyProtection="1"/>
    <xf numFmtId="0" fontId="19" fillId="0" borderId="0" xfId="0" applyFont="1" applyBorder="1" applyAlignment="1" applyProtection="1"/>
    <xf numFmtId="0" fontId="19" fillId="0" borderId="0" xfId="0" applyFont="1" applyBorder="1" applyProtection="1"/>
    <xf numFmtId="0" fontId="19" fillId="0" borderId="0" xfId="0" applyFont="1" applyBorder="1"/>
    <xf numFmtId="0" fontId="19" fillId="0" borderId="0" xfId="0" applyFont="1" applyBorder="1" applyAlignment="1">
      <alignment horizontal="center"/>
    </xf>
    <xf numFmtId="0" fontId="19" fillId="0" borderId="0" xfId="0" applyFont="1" applyFill="1" applyBorder="1" applyProtection="1"/>
    <xf numFmtId="0" fontId="19" fillId="0" borderId="0" xfId="0" applyFont="1" applyFill="1" applyBorder="1" applyAlignment="1" applyProtection="1">
      <alignment horizontal="center"/>
    </xf>
    <xf numFmtId="0" fontId="19" fillId="0" borderId="0" xfId="0" applyFont="1" applyFill="1" applyBorder="1" applyAlignment="1" applyProtection="1"/>
    <xf numFmtId="0" fontId="20" fillId="0" borderId="0" xfId="0" applyFont="1" applyFill="1" applyBorder="1" applyAlignment="1" applyProtection="1">
      <alignment horizontal="center"/>
    </xf>
    <xf numFmtId="0" fontId="20" fillId="0" borderId="0" xfId="0" applyFont="1" applyFill="1" applyBorder="1" applyAlignment="1" applyProtection="1"/>
    <xf numFmtId="0" fontId="19" fillId="0" borderId="0" xfId="0" applyFont="1"/>
    <xf numFmtId="0" fontId="19" fillId="0" borderId="0" xfId="0" applyFont="1" applyAlignment="1">
      <alignment horizontal="center"/>
    </xf>
    <xf numFmtId="164" fontId="19" fillId="0" borderId="0" xfId="0" applyNumberFormat="1" applyFont="1" applyFill="1" applyBorder="1" applyAlignment="1" applyProtection="1">
      <alignment horizontal="center"/>
    </xf>
    <xf numFmtId="0" fontId="19" fillId="0" borderId="0" xfId="0" applyFont="1" applyAlignment="1"/>
    <xf numFmtId="2" fontId="19" fillId="0" borderId="0" xfId="0" applyNumberFormat="1" applyFont="1" applyFill="1" applyBorder="1" applyAlignment="1" applyProtection="1">
      <alignment horizontal="center"/>
    </xf>
    <xf numFmtId="164" fontId="19" fillId="0" borderId="0" xfId="0" applyNumberFormat="1" applyFont="1" applyFill="1" applyBorder="1" applyAlignment="1" applyProtection="1"/>
    <xf numFmtId="164" fontId="19" fillId="0" borderId="0" xfId="0" applyNumberFormat="1" applyFont="1" applyFill="1" applyAlignment="1" applyProtection="1"/>
    <xf numFmtId="164" fontId="19" fillId="0" borderId="0" xfId="0" applyNumberFormat="1" applyFont="1" applyFill="1" applyProtection="1"/>
    <xf numFmtId="164" fontId="19" fillId="0" borderId="0" xfId="0" applyNumberFormat="1" applyFont="1" applyFill="1"/>
    <xf numFmtId="164" fontId="19" fillId="0" borderId="0" xfId="0" applyNumberFormat="1" applyFont="1" applyFill="1" applyAlignment="1">
      <alignment horizontal="center"/>
    </xf>
    <xf numFmtId="164" fontId="19" fillId="0" borderId="0" xfId="0" applyNumberFormat="1" applyFont="1" applyFill="1" applyBorder="1" applyProtection="1"/>
    <xf numFmtId="0" fontId="20" fillId="0" borderId="0" xfId="0" applyFont="1" applyBorder="1" applyAlignment="1" applyProtection="1">
      <alignment horizontal="center"/>
    </xf>
    <xf numFmtId="2" fontId="20" fillId="0" borderId="0" xfId="0" applyNumberFormat="1" applyFont="1" applyFill="1" applyBorder="1" applyAlignment="1" applyProtection="1">
      <alignment horizontal="center"/>
    </xf>
    <xf numFmtId="166" fontId="20" fillId="0" borderId="0" xfId="0" applyNumberFormat="1" applyFont="1" applyFill="1" applyBorder="1" applyAlignment="1" applyProtection="1">
      <alignment horizontal="center"/>
    </xf>
    <xf numFmtId="0" fontId="19" fillId="0" borderId="0" xfId="0" applyFont="1" applyFill="1" applyAlignment="1">
      <alignment horizontal="center"/>
    </xf>
    <xf numFmtId="0" fontId="20" fillId="0" borderId="0" xfId="0" applyFont="1" applyProtection="1"/>
    <xf numFmtId="2" fontId="20" fillId="0" borderId="0" xfId="0" applyNumberFormat="1" applyFont="1" applyFill="1" applyBorder="1" applyAlignment="1">
      <alignment horizontal="center"/>
    </xf>
    <xf numFmtId="166" fontId="20" fillId="0" borderId="0" xfId="0" applyNumberFormat="1" applyFont="1" applyFill="1" applyBorder="1" applyAlignment="1">
      <alignment horizontal="center"/>
    </xf>
    <xf numFmtId="164" fontId="19" fillId="0" borderId="0" xfId="0" applyNumberFormat="1" applyFont="1" applyFill="1" applyBorder="1"/>
    <xf numFmtId="164" fontId="19" fillId="0" borderId="0" xfId="0" applyNumberFormat="1" applyFont="1" applyFill="1" applyBorder="1" applyAlignment="1">
      <alignment horizontal="center"/>
    </xf>
    <xf numFmtId="164" fontId="20" fillId="0" borderId="0" xfId="0" applyNumberFormat="1" applyFont="1" applyFill="1" applyBorder="1" applyAlignment="1" applyProtection="1">
      <alignment horizontal="center"/>
    </xf>
    <xf numFmtId="164" fontId="20" fillId="0" borderId="0" xfId="0" applyNumberFormat="1" applyFont="1" applyFill="1" applyBorder="1" applyAlignment="1">
      <alignment horizontal="center"/>
    </xf>
    <xf numFmtId="166" fontId="19" fillId="0" borderId="0" xfId="0" applyNumberFormat="1" applyFont="1" applyFill="1" applyBorder="1" applyAlignment="1" applyProtection="1">
      <alignment horizontal="center"/>
    </xf>
    <xf numFmtId="14" fontId="19" fillId="0" borderId="0" xfId="0" applyNumberFormat="1" applyFont="1" applyBorder="1" applyAlignment="1">
      <alignment horizontal="center"/>
    </xf>
    <xf numFmtId="0" fontId="19" fillId="0" borderId="0" xfId="0" applyFont="1" applyFill="1" applyBorder="1" applyAlignment="1">
      <alignment horizontal="center"/>
    </xf>
    <xf numFmtId="0" fontId="19" fillId="0" borderId="0" xfId="0" applyFont="1" applyBorder="1" applyAlignment="1" applyProtection="1">
      <alignment horizontal="center"/>
    </xf>
    <xf numFmtId="0" fontId="21" fillId="0" borderId="0" xfId="0" applyFont="1" applyProtection="1"/>
    <xf numFmtId="0" fontId="14" fillId="0" borderId="0" xfId="0" applyFont="1" applyAlignment="1" applyProtection="1"/>
    <xf numFmtId="0" fontId="13" fillId="0" borderId="0" xfId="0" applyFont="1" applyFill="1" applyBorder="1" applyAlignment="1" applyProtection="1">
      <alignment horizontal="left"/>
    </xf>
    <xf numFmtId="0" fontId="14" fillId="0" borderId="0" xfId="0" applyFont="1" applyFill="1" applyBorder="1" applyAlignment="1" applyProtection="1"/>
    <xf numFmtId="0" fontId="13" fillId="0" borderId="0" xfId="0" applyFont="1" applyFill="1" applyBorder="1" applyAlignment="1" applyProtection="1"/>
    <xf numFmtId="1" fontId="14" fillId="0" borderId="0" xfId="0" applyNumberFormat="1" applyFont="1" applyFill="1" applyBorder="1" applyAlignment="1" applyProtection="1">
      <alignment horizontal="center"/>
    </xf>
    <xf numFmtId="1" fontId="13" fillId="0" borderId="0" xfId="0" applyNumberFormat="1" applyFont="1" applyFill="1" applyBorder="1" applyAlignment="1" applyProtection="1">
      <alignment horizontal="center"/>
    </xf>
    <xf numFmtId="0" fontId="14" fillId="0" borderId="0" xfId="0" applyFont="1" applyAlignment="1"/>
    <xf numFmtId="2" fontId="14" fillId="0" borderId="0" xfId="0" applyNumberFormat="1" applyFont="1" applyFill="1" applyBorder="1" applyAlignment="1" applyProtection="1">
      <alignment horizontal="center"/>
    </xf>
    <xf numFmtId="164" fontId="14" fillId="0" borderId="0" xfId="0" applyNumberFormat="1" applyFont="1" applyFill="1" applyBorder="1" applyAlignment="1" applyProtection="1"/>
    <xf numFmtId="2" fontId="14" fillId="0" borderId="0" xfId="0" applyNumberFormat="1" applyFont="1" applyFill="1" applyBorder="1" applyProtection="1"/>
    <xf numFmtId="167" fontId="14" fillId="0" borderId="0" xfId="0" applyNumberFormat="1" applyFont="1" applyFill="1" applyBorder="1" applyAlignment="1" applyProtection="1">
      <alignment horizontal="center"/>
    </xf>
    <xf numFmtId="164" fontId="0" fillId="0" borderId="0" xfId="0" applyNumberFormat="1" applyFill="1" applyBorder="1" applyProtection="1"/>
    <xf numFmtId="2" fontId="0" fillId="0" borderId="0" xfId="0" applyNumberFormat="1" applyFill="1" applyBorder="1" applyProtection="1"/>
    <xf numFmtId="0" fontId="0" fillId="0" borderId="0" xfId="0" applyAlignment="1">
      <alignment vertical="top" wrapText="1"/>
    </xf>
    <xf numFmtId="0" fontId="14" fillId="0" borderId="0" xfId="0" applyFont="1" applyFill="1" applyBorder="1" applyAlignment="1" applyProtection="1">
      <alignment horizontal="center" wrapText="1"/>
    </xf>
    <xf numFmtId="0" fontId="10" fillId="0" borderId="0" xfId="0" applyFont="1"/>
    <xf numFmtId="0" fontId="12" fillId="0" borderId="0" xfId="0" applyFont="1" applyAlignment="1" applyProtection="1">
      <alignment horizontal="center"/>
    </xf>
    <xf numFmtId="0" fontId="23" fillId="0" borderId="0" xfId="0" applyFont="1" applyProtection="1"/>
    <xf numFmtId="0" fontId="22" fillId="0" borderId="0" xfId="0" applyFont="1" applyProtection="1"/>
    <xf numFmtId="0" fontId="25" fillId="0" borderId="0" xfId="0" applyFont="1" applyFill="1" applyBorder="1" applyAlignment="1" applyProtection="1">
      <alignment horizontal="left"/>
    </xf>
    <xf numFmtId="0" fontId="14" fillId="0" borderId="0" xfId="0" applyFont="1" applyFill="1" applyBorder="1" applyAlignment="1">
      <alignment horizontal="center"/>
    </xf>
    <xf numFmtId="2" fontId="0" fillId="0" borderId="0" xfId="0" applyNumberFormat="1" applyFill="1" applyBorder="1" applyAlignment="1" applyProtection="1">
      <alignment horizontal="center"/>
    </xf>
    <xf numFmtId="0" fontId="23" fillId="0" borderId="0" xfId="0" applyFont="1" applyAlignment="1">
      <alignment horizontal="center"/>
    </xf>
    <xf numFmtId="0" fontId="23" fillId="0" borderId="0" xfId="0" applyFont="1"/>
    <xf numFmtId="0" fontId="23" fillId="0" borderId="0" xfId="0" applyFont="1" applyAlignment="1" applyProtection="1">
      <alignment horizontal="center"/>
    </xf>
    <xf numFmtId="0" fontId="22" fillId="0" borderId="0" xfId="0" applyFont="1" applyAlignment="1">
      <alignment horizontal="center"/>
    </xf>
    <xf numFmtId="0" fontId="22" fillId="0" borderId="0" xfId="0" applyFont="1"/>
    <xf numFmtId="167" fontId="23" fillId="0" borderId="0" xfId="0" applyNumberFormat="1" applyFont="1" applyAlignment="1" applyProtection="1">
      <alignment horizontal="center"/>
    </xf>
    <xf numFmtId="0" fontId="23" fillId="0" borderId="0" xfId="0" applyFont="1" applyFill="1" applyBorder="1" applyAlignment="1" applyProtection="1">
      <alignment horizontal="center"/>
    </xf>
    <xf numFmtId="1" fontId="23" fillId="0" borderId="0" xfId="0" applyNumberFormat="1" applyFont="1" applyFill="1" applyAlignment="1" applyProtection="1">
      <alignment horizontal="center"/>
    </xf>
    <xf numFmtId="1" fontId="23" fillId="0" borderId="0" xfId="0" applyNumberFormat="1" applyFont="1" applyAlignment="1" applyProtection="1">
      <alignment horizontal="center"/>
    </xf>
    <xf numFmtId="164" fontId="27" fillId="0" borderId="0" xfId="0" applyNumberFormat="1" applyFont="1" applyAlignment="1" applyProtection="1">
      <alignment horizontal="center"/>
    </xf>
    <xf numFmtId="0" fontId="22" fillId="0" borderId="0" xfId="0" applyFont="1" applyAlignment="1" applyProtection="1">
      <alignment horizontal="center"/>
    </xf>
    <xf numFmtId="167" fontId="22" fillId="0" borderId="0" xfId="0" applyNumberFormat="1" applyFont="1" applyFill="1" applyBorder="1" applyAlignment="1" applyProtection="1">
      <alignment horizontal="center"/>
    </xf>
    <xf numFmtId="0" fontId="22" fillId="0" borderId="0" xfId="0" applyFont="1" applyAlignment="1" applyProtection="1"/>
    <xf numFmtId="0" fontId="23" fillId="0" borderId="0" xfId="0" applyFont="1" applyFill="1"/>
    <xf numFmtId="0" fontId="28" fillId="0" borderId="0" xfId="0" applyFont="1" applyFill="1" applyBorder="1" applyAlignment="1" applyProtection="1">
      <alignment horizontal="center"/>
    </xf>
    <xf numFmtId="164" fontId="22" fillId="0" borderId="0" xfId="0" applyNumberFormat="1" applyFont="1" applyAlignment="1" applyProtection="1">
      <alignment horizontal="center"/>
    </xf>
    <xf numFmtId="1" fontId="11" fillId="0" borderId="0" xfId="0" applyNumberFormat="1" applyFont="1" applyProtection="1"/>
    <xf numFmtId="1" fontId="10" fillId="0" borderId="0" xfId="0" applyNumberFormat="1" applyFont="1" applyFill="1" applyBorder="1" applyProtection="1"/>
    <xf numFmtId="0" fontId="14" fillId="0" borderId="0" xfId="0" applyFont="1" applyFill="1" applyBorder="1" applyAlignment="1" applyProtection="1">
      <alignment wrapText="1"/>
    </xf>
    <xf numFmtId="0" fontId="0" fillId="0" borderId="0" xfId="0" applyAlignment="1">
      <alignment wrapText="1"/>
    </xf>
    <xf numFmtId="0" fontId="30" fillId="0" borderId="0" xfId="0" applyFont="1" applyAlignment="1" applyProtection="1">
      <alignment horizontal="center" wrapText="1"/>
    </xf>
    <xf numFmtId="0" fontId="24" fillId="0" borderId="0" xfId="0" applyFont="1"/>
    <xf numFmtId="164" fontId="23" fillId="0" borderId="0" xfId="0" applyNumberFormat="1" applyFont="1" applyFill="1" applyBorder="1" applyAlignment="1" applyProtection="1">
      <alignment horizontal="center"/>
    </xf>
    <xf numFmtId="0" fontId="23" fillId="0" borderId="0" xfId="0" applyFont="1" applyFill="1" applyBorder="1" applyProtection="1"/>
    <xf numFmtId="2" fontId="12" fillId="0" borderId="0" xfId="0" applyNumberFormat="1" applyFont="1" applyAlignment="1" applyProtection="1">
      <alignment horizontal="center"/>
    </xf>
    <xf numFmtId="0" fontId="13" fillId="0" borderId="0" xfId="0" applyFont="1" applyAlignment="1">
      <alignment horizontal="left"/>
    </xf>
    <xf numFmtId="0" fontId="29" fillId="0" borderId="0" xfId="0" applyFont="1"/>
    <xf numFmtId="0" fontId="29" fillId="0" borderId="0" xfId="0" applyFont="1" applyAlignment="1" applyProtection="1">
      <alignment horizontal="center"/>
    </xf>
    <xf numFmtId="0" fontId="12" fillId="0" borderId="0" xfId="0" applyFont="1" applyAlignment="1">
      <alignment horizontal="center"/>
    </xf>
    <xf numFmtId="0" fontId="12" fillId="0" borderId="0" xfId="0" applyFont="1" applyAlignment="1">
      <alignment horizontal="center" wrapText="1"/>
    </xf>
    <xf numFmtId="164" fontId="9" fillId="0" borderId="0" xfId="0" applyNumberFormat="1" applyFont="1" applyAlignment="1" applyProtection="1">
      <alignment horizontal="center"/>
    </xf>
    <xf numFmtId="0" fontId="13" fillId="0" borderId="0" xfId="0" applyFont="1" applyFill="1" applyBorder="1" applyAlignment="1">
      <alignment horizontal="center"/>
    </xf>
    <xf numFmtId="0" fontId="10" fillId="0" borderId="0" xfId="0" applyFont="1" applyFill="1" applyAlignment="1">
      <alignment horizontal="center"/>
    </xf>
    <xf numFmtId="0" fontId="0" fillId="0" borderId="0" xfId="0" quotePrefix="1" applyAlignment="1">
      <alignment horizontal="center"/>
    </xf>
    <xf numFmtId="0" fontId="9" fillId="0" borderId="0" xfId="0" applyFont="1"/>
    <xf numFmtId="2" fontId="12" fillId="0" borderId="0" xfId="0" applyNumberFormat="1" applyFont="1" applyFill="1" applyBorder="1" applyAlignment="1" applyProtection="1">
      <alignment horizontal="center"/>
    </xf>
    <xf numFmtId="164" fontId="10" fillId="0" borderId="0" xfId="0" applyNumberFormat="1" applyFont="1" applyAlignment="1">
      <alignment horizontal="center"/>
    </xf>
    <xf numFmtId="1" fontId="10" fillId="0" borderId="0" xfId="0" applyNumberFormat="1" applyFont="1" applyProtection="1"/>
    <xf numFmtId="1" fontId="10" fillId="0" borderId="0" xfId="0" applyNumberFormat="1" applyFont="1" applyFill="1" applyBorder="1" applyAlignment="1" applyProtection="1">
      <alignment horizontal="center"/>
    </xf>
    <xf numFmtId="164" fontId="10" fillId="0" borderId="0" xfId="0" quotePrefix="1" applyNumberFormat="1" applyFont="1" applyBorder="1" applyAlignment="1" applyProtection="1">
      <alignment horizontal="center"/>
    </xf>
    <xf numFmtId="1" fontId="10" fillId="0" borderId="0" xfId="0" applyNumberFormat="1" applyFont="1" applyBorder="1" applyAlignment="1" applyProtection="1">
      <alignment horizontal="center"/>
    </xf>
    <xf numFmtId="164" fontId="24" fillId="0" borderId="0" xfId="0" applyNumberFormat="1" applyFont="1" applyFill="1" applyBorder="1" applyAlignment="1" applyProtection="1">
      <alignment horizontal="center"/>
    </xf>
    <xf numFmtId="165" fontId="22" fillId="0" borderId="0" xfId="0" applyNumberFormat="1" applyFont="1" applyFill="1" applyBorder="1" applyProtection="1"/>
    <xf numFmtId="164" fontId="22" fillId="0" borderId="0" xfId="0" applyNumberFormat="1" applyFont="1" applyFill="1" applyBorder="1" applyAlignment="1">
      <alignment horizontal="center"/>
    </xf>
    <xf numFmtId="0" fontId="31" fillId="0" borderId="0" xfId="0" applyFont="1" applyAlignment="1">
      <alignment horizontal="left" indent="12"/>
    </xf>
    <xf numFmtId="164" fontId="14" fillId="0" borderId="0" xfId="0" applyNumberFormat="1" applyFont="1" applyFill="1" applyBorder="1" applyProtection="1"/>
    <xf numFmtId="164" fontId="10" fillId="0" borderId="0" xfId="0" applyNumberFormat="1" applyFont="1" applyBorder="1" applyAlignment="1" applyProtection="1">
      <alignment horizontal="right"/>
    </xf>
    <xf numFmtId="164" fontId="10" fillId="0" borderId="0" xfId="0" applyNumberFormat="1" applyFont="1" applyBorder="1" applyAlignment="1" applyProtection="1">
      <alignment horizontal="left"/>
    </xf>
    <xf numFmtId="0" fontId="0" fillId="0" borderId="0" xfId="0" applyBorder="1" applyAlignment="1">
      <alignment vertical="top" wrapText="1"/>
    </xf>
    <xf numFmtId="164" fontId="12" fillId="0" borderId="0" xfId="0" applyNumberFormat="1" applyFont="1" applyFill="1" applyBorder="1" applyAlignment="1" applyProtection="1">
      <alignment horizontal="center"/>
    </xf>
    <xf numFmtId="164" fontId="28" fillId="0" borderId="0" xfId="0" applyNumberFormat="1" applyFont="1" applyFill="1" applyBorder="1" applyAlignment="1" applyProtection="1">
      <alignment horizontal="center"/>
    </xf>
    <xf numFmtId="0" fontId="10" fillId="0" borderId="0" xfId="0" applyFont="1" applyFill="1" applyBorder="1" applyAlignment="1">
      <alignment horizontal="center"/>
    </xf>
    <xf numFmtId="0" fontId="0" fillId="0" borderId="0" xfId="0" applyFill="1" applyBorder="1" applyAlignment="1">
      <alignment horizontal="center"/>
    </xf>
    <xf numFmtId="164" fontId="22" fillId="0" borderId="0" xfId="0" applyNumberFormat="1" applyFont="1" applyFill="1" applyBorder="1" applyAlignment="1" applyProtection="1">
      <alignment horizontal="center"/>
    </xf>
    <xf numFmtId="0" fontId="9" fillId="0" borderId="0" xfId="0" applyFont="1" applyBorder="1" applyAlignment="1">
      <alignment vertical="top" wrapText="1"/>
    </xf>
    <xf numFmtId="164" fontId="9" fillId="0" borderId="0" xfId="0" applyNumberFormat="1" applyFont="1" applyFill="1" applyBorder="1" applyAlignment="1" applyProtection="1">
      <alignment horizontal="center"/>
    </xf>
    <xf numFmtId="1" fontId="23" fillId="0" borderId="0" xfId="0" applyNumberFormat="1" applyFont="1" applyFill="1" applyBorder="1" applyAlignment="1" applyProtection="1">
      <alignment horizontal="center"/>
    </xf>
    <xf numFmtId="0" fontId="23" fillId="0" borderId="0" xfId="0" applyFont="1" applyFill="1" applyBorder="1" applyAlignment="1">
      <alignment horizontal="center"/>
    </xf>
    <xf numFmtId="0" fontId="27" fillId="0" borderId="0" xfId="0" applyFont="1" applyBorder="1" applyAlignment="1" applyProtection="1">
      <alignment horizontal="center"/>
    </xf>
    <xf numFmtId="1" fontId="10" fillId="0" borderId="0" xfId="0" applyNumberFormat="1" applyFont="1" applyBorder="1" applyAlignment="1" applyProtection="1">
      <alignment horizontal="left"/>
    </xf>
    <xf numFmtId="2" fontId="23" fillId="0" borderId="0" xfId="0" applyNumberFormat="1" applyFont="1" applyFill="1" applyBorder="1" applyAlignment="1" applyProtection="1">
      <alignment horizontal="center"/>
    </xf>
    <xf numFmtId="164" fontId="23" fillId="0" borderId="0" xfId="0" applyNumberFormat="1" applyFont="1" applyBorder="1" applyAlignment="1">
      <alignment horizontal="center"/>
    </xf>
    <xf numFmtId="164" fontId="9" fillId="0" borderId="0" xfId="0" applyNumberFormat="1" applyFont="1" applyBorder="1" applyAlignment="1">
      <alignment horizontal="center"/>
    </xf>
    <xf numFmtId="2" fontId="9" fillId="0" borderId="0" xfId="0" applyNumberFormat="1" applyFont="1" applyBorder="1" applyAlignment="1">
      <alignment horizontal="center"/>
    </xf>
    <xf numFmtId="164" fontId="23" fillId="0" borderId="0" xfId="0" applyNumberFormat="1" applyFont="1" applyBorder="1" applyAlignment="1" applyProtection="1">
      <alignment horizontal="center"/>
    </xf>
    <xf numFmtId="0" fontId="14" fillId="0" borderId="0" xfId="0" applyFont="1" applyBorder="1" applyProtection="1"/>
    <xf numFmtId="164" fontId="14" fillId="0" borderId="0" xfId="0" applyNumberFormat="1" applyFont="1" applyBorder="1" applyProtection="1"/>
    <xf numFmtId="0" fontId="0" fillId="0" borderId="0" xfId="0" applyBorder="1" applyAlignment="1">
      <alignment horizontal="center" vertical="top" wrapText="1"/>
    </xf>
    <xf numFmtId="0" fontId="22" fillId="0" borderId="0" xfId="0" applyFont="1" applyFill="1" applyBorder="1" applyAlignment="1" applyProtection="1">
      <alignment horizontal="center"/>
    </xf>
    <xf numFmtId="0" fontId="22" fillId="0" borderId="0" xfId="0" applyFont="1" applyBorder="1" applyAlignment="1">
      <alignment horizontal="center"/>
    </xf>
    <xf numFmtId="0" fontId="24" fillId="0" borderId="0" xfId="0" applyFont="1" applyAlignment="1">
      <alignment horizontal="left"/>
    </xf>
    <xf numFmtId="0" fontId="12" fillId="0" borderId="0" xfId="0" applyFont="1" applyFill="1" applyBorder="1" applyAlignment="1" applyProtection="1">
      <alignment horizontal="center" wrapText="1"/>
    </xf>
    <xf numFmtId="2" fontId="0" fillId="0" borderId="0" xfId="0" applyNumberFormat="1" applyAlignment="1" applyProtection="1">
      <alignment horizontal="center"/>
    </xf>
    <xf numFmtId="0" fontId="10" fillId="0" borderId="0" xfId="0" applyFont="1" applyFill="1" applyBorder="1" applyAlignment="1" applyProtection="1">
      <alignment horizontal="center" wrapText="1"/>
    </xf>
    <xf numFmtId="164" fontId="10" fillId="0" borderId="0" xfId="0" applyNumberFormat="1" applyFont="1" applyFill="1" applyAlignment="1" applyProtection="1">
      <alignment horizontal="center"/>
    </xf>
    <xf numFmtId="0" fontId="12" fillId="0" borderId="0" xfId="0" applyFont="1" applyFill="1" applyAlignment="1">
      <alignment horizontal="center"/>
    </xf>
    <xf numFmtId="0" fontId="12" fillId="0" borderId="0" xfId="0" applyFont="1" applyFill="1" applyBorder="1" applyAlignment="1" applyProtection="1">
      <alignment horizontal="center"/>
    </xf>
    <xf numFmtId="0" fontId="10" fillId="0" borderId="0" xfId="0" applyFont="1" applyFill="1" applyAlignment="1" applyProtection="1">
      <alignment horizontal="center"/>
    </xf>
    <xf numFmtId="0" fontId="12" fillId="0" borderId="0" xfId="0" applyFont="1" applyAlignment="1">
      <alignment horizontal="left"/>
    </xf>
    <xf numFmtId="0" fontId="12" fillId="0" borderId="0" xfId="0" applyFont="1" applyFill="1" applyBorder="1" applyProtection="1"/>
    <xf numFmtId="0" fontId="12" fillId="0" borderId="0" xfId="0" applyFont="1" applyFill="1" applyBorder="1"/>
    <xf numFmtId="0" fontId="12" fillId="0" borderId="0" xfId="0" applyFont="1" applyBorder="1"/>
    <xf numFmtId="1" fontId="39" fillId="0" borderId="0" xfId="0" applyNumberFormat="1" applyFont="1" applyAlignment="1" applyProtection="1">
      <alignment horizontal="center"/>
    </xf>
    <xf numFmtId="2" fontId="39" fillId="0" borderId="0" xfId="0" applyNumberFormat="1" applyFont="1" applyAlignment="1" applyProtection="1">
      <alignment horizontal="center"/>
    </xf>
    <xf numFmtId="0" fontId="33" fillId="0" borderId="0" xfId="0" applyFont="1"/>
    <xf numFmtId="0" fontId="35" fillId="0" borderId="0" xfId="0" applyFont="1" applyProtection="1"/>
    <xf numFmtId="0" fontId="34" fillId="0" borderId="0" xfId="0" applyFont="1" applyProtection="1"/>
    <xf numFmtId="0" fontId="39" fillId="0" borderId="0" xfId="0" applyFont="1" applyFill="1" applyBorder="1" applyAlignment="1">
      <alignment horizontal="center"/>
    </xf>
    <xf numFmtId="0" fontId="32" fillId="0" borderId="0" xfId="0" applyFont="1"/>
    <xf numFmtId="164" fontId="40" fillId="0" borderId="0" xfId="0" applyNumberFormat="1" applyFont="1" applyAlignment="1" applyProtection="1">
      <alignment horizontal="center"/>
    </xf>
    <xf numFmtId="0" fontId="15" fillId="0" borderId="0" xfId="0" applyFont="1"/>
    <xf numFmtId="0" fontId="39" fillId="0" borderId="0" xfId="0" applyFont="1" applyFill="1" applyBorder="1" applyAlignment="1" applyProtection="1">
      <alignment horizontal="center"/>
    </xf>
    <xf numFmtId="164" fontId="39" fillId="0" borderId="0" xfId="0" applyNumberFormat="1" applyFont="1" applyBorder="1" applyAlignment="1">
      <alignment horizontal="center"/>
    </xf>
    <xf numFmtId="164" fontId="12" fillId="0" borderId="0" xfId="0" applyNumberFormat="1" applyFont="1"/>
    <xf numFmtId="0" fontId="39" fillId="0" borderId="0" xfId="0" applyFont="1"/>
    <xf numFmtId="0" fontId="0" fillId="0" borderId="0" xfId="0" applyFont="1"/>
    <xf numFmtId="164" fontId="0" fillId="0" borderId="0" xfId="0" applyNumberFormat="1" applyFont="1" applyAlignment="1" applyProtection="1">
      <alignment horizontal="center"/>
    </xf>
    <xf numFmtId="0" fontId="0" fillId="0" borderId="0" xfId="0" applyFont="1" applyProtection="1"/>
    <xf numFmtId="164" fontId="0" fillId="0" borderId="0" xfId="0" applyNumberFormat="1" applyFont="1"/>
    <xf numFmtId="164" fontId="12" fillId="0" borderId="1" xfId="0" applyNumberFormat="1" applyFont="1" applyFill="1" applyBorder="1" applyAlignment="1" applyProtection="1">
      <alignment horizontal="center"/>
    </xf>
    <xf numFmtId="0" fontId="41" fillId="0" borderId="0" xfId="0" applyFont="1" applyFill="1" applyBorder="1"/>
    <xf numFmtId="1" fontId="39" fillId="0" borderId="0" xfId="0" applyNumberFormat="1" applyFont="1" applyFill="1" applyAlignment="1" applyProtection="1">
      <alignment horizontal="center"/>
    </xf>
    <xf numFmtId="0" fontId="39" fillId="0" borderId="0" xfId="0" applyFont="1" applyAlignment="1" applyProtection="1">
      <alignment horizontal="center"/>
    </xf>
    <xf numFmtId="0" fontId="39" fillId="0" borderId="0" xfId="0" applyFont="1" applyAlignment="1">
      <alignment horizontal="center"/>
    </xf>
    <xf numFmtId="164" fontId="12" fillId="0" borderId="0" xfId="0" applyNumberFormat="1" applyFont="1" applyAlignment="1">
      <alignment horizontal="center"/>
    </xf>
    <xf numFmtId="1" fontId="10" fillId="0" borderId="1" xfId="0" applyNumberFormat="1" applyFont="1" applyBorder="1" applyAlignment="1" applyProtection="1">
      <alignment horizontal="center"/>
    </xf>
    <xf numFmtId="164" fontId="10" fillId="0" borderId="1" xfId="0" applyNumberFormat="1" applyFont="1" applyBorder="1" applyAlignment="1" applyProtection="1">
      <alignment horizontal="center"/>
    </xf>
    <xf numFmtId="0" fontId="10" fillId="0" borderId="1" xfId="0" applyFont="1" applyFill="1" applyBorder="1" applyAlignment="1" applyProtection="1">
      <alignment horizontal="center"/>
    </xf>
    <xf numFmtId="164" fontId="10" fillId="0" borderId="1" xfId="0" applyNumberFormat="1" applyFont="1" applyFill="1" applyBorder="1" applyAlignment="1" applyProtection="1">
      <alignment horizontal="center" wrapText="1"/>
    </xf>
    <xf numFmtId="0" fontId="39" fillId="0" borderId="1" xfId="0" applyFont="1" applyBorder="1"/>
    <xf numFmtId="0" fontId="12" fillId="0" borderId="1" xfId="0" applyFont="1" applyBorder="1" applyAlignment="1" applyProtection="1">
      <alignment horizontal="center"/>
    </xf>
    <xf numFmtId="0" fontId="12" fillId="0" borderId="1" xfId="0" applyNumberFormat="1" applyFont="1" applyFill="1" applyBorder="1" applyAlignment="1" applyProtection="1">
      <alignment horizontal="center"/>
    </xf>
    <xf numFmtId="0" fontId="36" fillId="0" borderId="1" xfId="0" applyFont="1" applyFill="1" applyBorder="1" applyProtection="1"/>
    <xf numFmtId="0" fontId="37" fillId="0" borderId="1" xfId="0" applyFont="1" applyFill="1" applyBorder="1" applyAlignment="1" applyProtection="1">
      <alignment horizontal="center"/>
    </xf>
    <xf numFmtId="0" fontId="37" fillId="0" borderId="1" xfId="0" applyFont="1" applyBorder="1" applyAlignment="1" applyProtection="1">
      <alignment horizontal="center"/>
    </xf>
    <xf numFmtId="0" fontId="33" fillId="0" borderId="1" xfId="0" applyFont="1" applyBorder="1" applyAlignment="1">
      <alignment horizontal="center" wrapText="1"/>
    </xf>
    <xf numFmtId="0" fontId="33" fillId="0" borderId="1" xfId="0" applyFont="1" applyBorder="1"/>
    <xf numFmtId="0" fontId="33" fillId="0" borderId="1" xfId="0" applyFont="1" applyBorder="1" applyAlignment="1">
      <alignment horizontal="center"/>
    </xf>
    <xf numFmtId="44" fontId="14" fillId="0" borderId="0" xfId="2" applyFont="1" applyAlignment="1" applyProtection="1">
      <alignment horizontal="left"/>
    </xf>
    <xf numFmtId="168" fontId="14" fillId="0" borderId="0" xfId="2" applyNumberFormat="1" applyFont="1" applyAlignment="1" applyProtection="1">
      <alignment horizontal="left"/>
    </xf>
    <xf numFmtId="168" fontId="0" fillId="0" borderId="0" xfId="2" applyNumberFormat="1" applyFont="1"/>
    <xf numFmtId="0" fontId="10" fillId="0" borderId="0" xfId="0" applyFont="1" applyAlignment="1">
      <alignment wrapText="1"/>
    </xf>
    <xf numFmtId="165" fontId="24" fillId="0" borderId="0" xfId="0" applyNumberFormat="1" applyFont="1" applyAlignment="1">
      <alignment horizontal="right"/>
    </xf>
    <xf numFmtId="1" fontId="10" fillId="0" borderId="0" xfId="0" applyNumberFormat="1" applyFont="1" applyAlignment="1">
      <alignment horizontal="right"/>
    </xf>
    <xf numFmtId="164" fontId="39" fillId="0" borderId="1" xfId="0" applyNumberFormat="1" applyFont="1" applyBorder="1"/>
    <xf numFmtId="0" fontId="44" fillId="0" borderId="1" xfId="0" applyFont="1" applyBorder="1"/>
    <xf numFmtId="0" fontId="44" fillId="0" borderId="1" xfId="0" applyFont="1" applyBorder="1" applyAlignment="1">
      <alignment horizontal="center"/>
    </xf>
    <xf numFmtId="164" fontId="44" fillId="0" borderId="1" xfId="0" applyNumberFormat="1" applyFont="1" applyBorder="1"/>
    <xf numFmtId="0" fontId="9" fillId="0" borderId="0" xfId="0" applyFont="1" applyAlignment="1">
      <alignment horizontal="left"/>
    </xf>
    <xf numFmtId="0" fontId="42" fillId="0" borderId="1" xfId="1" applyFont="1" applyFill="1" applyBorder="1" applyAlignment="1" applyProtection="1">
      <alignment horizontal="center"/>
    </xf>
    <xf numFmtId="1" fontId="0" fillId="0" borderId="0" xfId="0" applyNumberFormat="1" applyAlignment="1">
      <alignment horizontal="center"/>
    </xf>
    <xf numFmtId="164" fontId="14" fillId="0" borderId="0" xfId="3" applyNumberFormat="1" applyFont="1" applyFill="1" applyBorder="1" applyAlignment="1" applyProtection="1">
      <alignment horizontal="center"/>
    </xf>
    <xf numFmtId="165" fontId="14" fillId="0" borderId="0" xfId="3" applyNumberFormat="1" applyFont="1" applyFill="1" applyBorder="1" applyProtection="1"/>
    <xf numFmtId="0" fontId="14" fillId="0" borderId="0" xfId="3" applyFont="1" applyFill="1" applyBorder="1" applyAlignment="1" applyProtection="1">
      <alignment horizontal="center"/>
    </xf>
    <xf numFmtId="164" fontId="10" fillId="0" borderId="0" xfId="3" applyNumberFormat="1" applyFont="1" applyAlignment="1" applyProtection="1">
      <alignment horizontal="center"/>
    </xf>
    <xf numFmtId="165" fontId="13" fillId="0" borderId="0" xfId="3" applyNumberFormat="1" applyFont="1" applyFill="1" applyBorder="1" applyProtection="1"/>
    <xf numFmtId="0" fontId="9" fillId="0" borderId="0" xfId="3" applyFont="1" applyFill="1" applyBorder="1" applyAlignment="1" applyProtection="1">
      <alignment horizontal="center"/>
    </xf>
    <xf numFmtId="1" fontId="14" fillId="0" borderId="0" xfId="3" applyNumberFormat="1" applyFont="1" applyFill="1" applyBorder="1" applyAlignment="1" applyProtection="1">
      <alignment horizontal="center"/>
    </xf>
    <xf numFmtId="169" fontId="14" fillId="0" borderId="0" xfId="3" applyNumberFormat="1" applyFont="1" applyFill="1" applyBorder="1" applyAlignment="1" applyProtection="1">
      <alignment horizontal="center"/>
    </xf>
    <xf numFmtId="165" fontId="9" fillId="0" borderId="0" xfId="3" applyNumberFormat="1" applyFont="1" applyFill="1" applyBorder="1" applyProtection="1"/>
    <xf numFmtId="165" fontId="42" fillId="0" borderId="0" xfId="1" applyNumberFormat="1" applyFont="1" applyFill="1" applyBorder="1" applyProtection="1"/>
    <xf numFmtId="0" fontId="10" fillId="0" borderId="0" xfId="0" applyFont="1" applyAlignment="1">
      <alignment horizontal="center" wrapText="1"/>
    </xf>
    <xf numFmtId="0" fontId="0" fillId="0" borderId="1" xfId="0" applyBorder="1"/>
    <xf numFmtId="0" fontId="45" fillId="0" borderId="0" xfId="5" applyFont="1"/>
    <xf numFmtId="0" fontId="40" fillId="0" borderId="0" xfId="5" applyFont="1" applyFill="1" applyBorder="1" applyAlignment="1">
      <alignment horizontal="left"/>
    </xf>
    <xf numFmtId="0" fontId="9" fillId="0" borderId="0" xfId="5" applyFont="1"/>
    <xf numFmtId="165" fontId="14" fillId="0" borderId="0" xfId="5" applyNumberFormat="1" applyFont="1" applyFill="1" applyBorder="1" applyProtection="1"/>
    <xf numFmtId="165" fontId="13" fillId="0" borderId="0" xfId="5" applyNumberFormat="1" applyFont="1" applyFill="1" applyBorder="1" applyProtection="1"/>
    <xf numFmtId="165" fontId="42" fillId="0" borderId="0" xfId="1" applyNumberFormat="1" applyFont="1" applyFill="1" applyBorder="1" applyProtection="1"/>
    <xf numFmtId="164" fontId="9" fillId="0" borderId="0" xfId="0" applyNumberFormat="1" applyFont="1" applyFill="1" applyBorder="1" applyAlignment="1">
      <alignment horizontal="left"/>
    </xf>
    <xf numFmtId="164" fontId="14" fillId="0" borderId="0" xfId="5" applyNumberFormat="1" applyFont="1" applyFill="1" applyBorder="1" applyAlignment="1" applyProtection="1">
      <alignment horizontal="center"/>
    </xf>
    <xf numFmtId="164" fontId="10" fillId="0" borderId="0" xfId="5" applyNumberFormat="1" applyFont="1" applyAlignment="1" applyProtection="1">
      <alignment horizontal="center"/>
    </xf>
    <xf numFmtId="2" fontId="14" fillId="0" borderId="0" xfId="5" applyNumberFormat="1" applyFont="1" applyFill="1" applyBorder="1" applyAlignment="1" applyProtection="1">
      <alignment horizontal="center"/>
    </xf>
    <xf numFmtId="1" fontId="14" fillId="0" borderId="0" xfId="5" applyNumberFormat="1" applyFont="1" applyFill="1" applyBorder="1" applyAlignment="1" applyProtection="1">
      <alignment horizontal="center"/>
    </xf>
    <xf numFmtId="0" fontId="45" fillId="0" borderId="0" xfId="5" applyFont="1"/>
    <xf numFmtId="2" fontId="14" fillId="0" borderId="0" xfId="2" applyNumberFormat="1" applyFont="1" applyFill="1" applyBorder="1" applyAlignment="1" applyProtection="1">
      <alignment horizontal="center"/>
    </xf>
    <xf numFmtId="2" fontId="10" fillId="0" borderId="0" xfId="0" applyNumberFormat="1" applyFont="1" applyBorder="1" applyAlignment="1" applyProtection="1">
      <alignment horizontal="left"/>
    </xf>
    <xf numFmtId="164" fontId="9" fillId="0" borderId="0" xfId="0" applyNumberFormat="1" applyFont="1" applyBorder="1" applyAlignment="1" applyProtection="1">
      <alignment horizontal="center"/>
    </xf>
    <xf numFmtId="0" fontId="9" fillId="0" borderId="0" xfId="5"/>
    <xf numFmtId="2" fontId="9" fillId="0" borderId="0" xfId="5" applyNumberFormat="1" applyBorder="1" applyAlignment="1" applyProtection="1">
      <alignment horizontal="center"/>
    </xf>
    <xf numFmtId="0" fontId="9" fillId="0" borderId="0" xfId="5" applyFont="1" applyFill="1" applyBorder="1"/>
    <xf numFmtId="2" fontId="9" fillId="0" borderId="0" xfId="5" applyNumberFormat="1" applyBorder="1" applyAlignment="1" applyProtection="1">
      <alignment horizontal="center"/>
    </xf>
    <xf numFmtId="0" fontId="9" fillId="0" borderId="0" xfId="5" applyFont="1" applyFill="1" applyBorder="1" applyAlignment="1">
      <alignment horizontal="center"/>
    </xf>
    <xf numFmtId="0" fontId="10" fillId="0" borderId="0" xfId="5" applyFont="1" applyBorder="1" applyAlignment="1" applyProtection="1">
      <alignment horizontal="center" wrapText="1"/>
    </xf>
    <xf numFmtId="164" fontId="10" fillId="0" borderId="0" xfId="5" applyNumberFormat="1" applyFont="1" applyBorder="1" applyAlignment="1" applyProtection="1">
      <alignment horizontal="center"/>
    </xf>
    <xf numFmtId="2" fontId="10" fillId="0" borderId="0" xfId="5" applyNumberFormat="1" applyFont="1" applyAlignment="1">
      <alignment horizontal="center"/>
    </xf>
    <xf numFmtId="2" fontId="9" fillId="0" borderId="0" xfId="0" applyNumberFormat="1" applyFont="1" applyFill="1" applyBorder="1" applyAlignment="1" applyProtection="1">
      <alignment horizontal="center"/>
    </xf>
    <xf numFmtId="0" fontId="10" fillId="0" borderId="0" xfId="0" applyFont="1" applyBorder="1" applyAlignment="1">
      <alignment vertical="top" wrapText="1"/>
    </xf>
    <xf numFmtId="0" fontId="9" fillId="0" borderId="0" xfId="5"/>
    <xf numFmtId="0" fontId="9" fillId="0" borderId="0" xfId="5" applyBorder="1"/>
    <xf numFmtId="0" fontId="9" fillId="0" borderId="0" xfId="5" applyFill="1" applyBorder="1"/>
    <xf numFmtId="1" fontId="9" fillId="0" borderId="0" xfId="5" applyNumberFormat="1" applyBorder="1" applyAlignment="1" applyProtection="1">
      <alignment horizontal="center"/>
    </xf>
    <xf numFmtId="2" fontId="9" fillId="0" borderId="0" xfId="5" applyNumberFormat="1" applyBorder="1" applyAlignment="1" applyProtection="1">
      <alignment horizontal="center"/>
    </xf>
    <xf numFmtId="164" fontId="10" fillId="0" borderId="0" xfId="5" applyNumberFormat="1" applyFont="1" applyBorder="1" applyAlignment="1" applyProtection="1">
      <alignment horizontal="center"/>
    </xf>
    <xf numFmtId="0" fontId="9" fillId="0" borderId="0" xfId="5" applyFont="1" applyAlignment="1">
      <alignment horizontal="right"/>
    </xf>
    <xf numFmtId="164" fontId="10" fillId="0" borderId="0" xfId="5" quotePrefix="1" applyNumberFormat="1" applyFont="1" applyBorder="1" applyAlignment="1" applyProtection="1">
      <alignment horizontal="center"/>
    </xf>
    <xf numFmtId="0" fontId="9" fillId="0" borderId="0" xfId="5" applyFont="1" applyFill="1" applyBorder="1"/>
    <xf numFmtId="164" fontId="9" fillId="0" borderId="1" xfId="5" applyNumberFormat="1" applyFont="1" applyFill="1" applyBorder="1" applyAlignment="1" applyProtection="1">
      <alignment horizontal="center"/>
    </xf>
    <xf numFmtId="164" fontId="40" fillId="0" borderId="0" xfId="5" applyNumberFormat="1" applyFont="1" applyBorder="1" applyAlignment="1" applyProtection="1">
      <alignment horizontal="center"/>
    </xf>
    <xf numFmtId="0" fontId="39" fillId="0" borderId="0" xfId="5" applyFont="1" applyBorder="1"/>
    <xf numFmtId="0" fontId="39" fillId="0" borderId="0" xfId="5" applyFont="1" applyFill="1" applyBorder="1"/>
    <xf numFmtId="1" fontId="40" fillId="0" borderId="0" xfId="5" applyNumberFormat="1" applyFont="1" applyBorder="1" applyAlignment="1" applyProtection="1">
      <alignment horizontal="center"/>
    </xf>
    <xf numFmtId="1" fontId="9" fillId="0" borderId="0" xfId="5" applyNumberFormat="1" applyFont="1" applyBorder="1" applyAlignment="1" applyProtection="1">
      <alignment horizontal="center"/>
    </xf>
    <xf numFmtId="2" fontId="9" fillId="0" borderId="1" xfId="5" applyNumberFormat="1" applyBorder="1" applyAlignment="1" applyProtection="1">
      <alignment horizontal="center"/>
    </xf>
    <xf numFmtId="164" fontId="10" fillId="0" borderId="1" xfId="5" applyNumberFormat="1" applyFont="1" applyBorder="1" applyAlignment="1" applyProtection="1">
      <alignment horizontal="center"/>
    </xf>
    <xf numFmtId="1" fontId="9" fillId="0" borderId="0" xfId="5" applyNumberFormat="1" applyFont="1" applyBorder="1" applyAlignment="1" applyProtection="1">
      <alignment horizontal="right"/>
    </xf>
    <xf numFmtId="2" fontId="9" fillId="0" borderId="1" xfId="5" applyNumberFormat="1" applyFont="1" applyBorder="1" applyAlignment="1" applyProtection="1">
      <alignment horizontal="center"/>
    </xf>
    <xf numFmtId="2" fontId="9" fillId="0" borderId="0" xfId="5" applyNumberFormat="1" applyFont="1" applyBorder="1" applyAlignment="1" applyProtection="1">
      <alignment horizontal="left"/>
    </xf>
    <xf numFmtId="164" fontId="9" fillId="0" borderId="0" xfId="5" applyNumberFormat="1" applyFont="1" applyBorder="1" applyAlignment="1" applyProtection="1">
      <alignment horizontal="left"/>
    </xf>
    <xf numFmtId="0" fontId="9" fillId="0" borderId="0" xfId="0" applyFont="1" applyFill="1" applyBorder="1" applyAlignment="1" applyProtection="1">
      <alignment horizontal="center"/>
    </xf>
    <xf numFmtId="170" fontId="9" fillId="0" borderId="0" xfId="0" applyNumberFormat="1" applyFont="1" applyFill="1" applyBorder="1" applyAlignment="1" applyProtection="1">
      <alignment horizontal="center"/>
    </xf>
    <xf numFmtId="0" fontId="42" fillId="0" borderId="1" xfId="1" applyFont="1" applyFill="1" applyBorder="1" applyAlignment="1">
      <alignment horizontal="center"/>
    </xf>
    <xf numFmtId="164" fontId="7" fillId="0" borderId="1" xfId="1" applyNumberFormat="1" applyFont="1" applyFill="1" applyBorder="1" applyAlignment="1" applyProtection="1">
      <alignment horizontal="center"/>
    </xf>
    <xf numFmtId="0" fontId="42" fillId="0" borderId="1" xfId="0" applyFont="1" applyBorder="1" applyAlignment="1">
      <alignment horizontal="center" wrapText="1"/>
    </xf>
    <xf numFmtId="1" fontId="47" fillId="0" borderId="1" xfId="0" applyNumberFormat="1" applyFont="1" applyFill="1" applyBorder="1" applyAlignment="1" applyProtection="1">
      <alignment horizontal="center"/>
    </xf>
    <xf numFmtId="0" fontId="46" fillId="0" borderId="1" xfId="0" applyFont="1" applyBorder="1" applyAlignment="1">
      <alignment horizontal="center"/>
    </xf>
    <xf numFmtId="0" fontId="9" fillId="0" borderId="0" xfId="0" applyFont="1" applyAlignment="1">
      <alignment horizontal="center"/>
    </xf>
    <xf numFmtId="164" fontId="42" fillId="3" borderId="1" xfId="1" applyNumberFormat="1" applyFont="1" applyFill="1" applyBorder="1" applyAlignment="1" applyProtection="1">
      <alignment horizontal="center"/>
    </xf>
    <xf numFmtId="1" fontId="10" fillId="0" borderId="0" xfId="0" applyNumberFormat="1" applyFont="1" applyAlignment="1">
      <alignment horizontal="center"/>
    </xf>
    <xf numFmtId="2" fontId="9" fillId="0" borderId="0" xfId="0" applyNumberFormat="1" applyFont="1" applyAlignment="1" applyProtection="1">
      <alignment horizontal="center"/>
    </xf>
    <xf numFmtId="164" fontId="42" fillId="3" borderId="1" xfId="1" applyNumberFormat="1" applyFont="1" applyFill="1" applyBorder="1" applyAlignment="1">
      <alignment horizontal="center"/>
    </xf>
    <xf numFmtId="0" fontId="9" fillId="0" borderId="0" xfId="0" applyFont="1" applyFill="1" applyBorder="1" applyAlignment="1" applyProtection="1">
      <alignment horizontal="left"/>
    </xf>
    <xf numFmtId="1" fontId="9" fillId="0" borderId="0" xfId="0" applyNumberFormat="1" applyFont="1" applyAlignment="1" applyProtection="1">
      <alignment horizontal="center"/>
    </xf>
    <xf numFmtId="0" fontId="32" fillId="0" borderId="0" xfId="0" applyFont="1" applyAlignment="1">
      <alignment horizontal="left"/>
    </xf>
    <xf numFmtId="0" fontId="33" fillId="0" borderId="1" xfId="0" applyFont="1" applyBorder="1" applyAlignment="1" applyProtection="1">
      <alignment horizontal="center"/>
    </xf>
    <xf numFmtId="0" fontId="9" fillId="0" borderId="0" xfId="0" applyFont="1" applyProtection="1"/>
    <xf numFmtId="0" fontId="10" fillId="0" borderId="0" xfId="0" applyFont="1" applyAlignment="1">
      <alignment vertical="top" wrapText="1"/>
    </xf>
    <xf numFmtId="165" fontId="10" fillId="0" borderId="1" xfId="0" applyNumberFormat="1" applyFont="1" applyBorder="1" applyAlignment="1">
      <alignment horizontal="right"/>
    </xf>
    <xf numFmtId="2" fontId="9" fillId="0" borderId="1" xfId="0" applyNumberFormat="1" applyFont="1" applyBorder="1"/>
    <xf numFmtId="44" fontId="10" fillId="0" borderId="1" xfId="0" applyNumberFormat="1" applyFont="1" applyBorder="1" applyAlignment="1">
      <alignment horizontal="right"/>
    </xf>
    <xf numFmtId="0" fontId="10" fillId="0" borderId="1" xfId="0" applyFont="1" applyBorder="1"/>
    <xf numFmtId="164" fontId="0" fillId="0" borderId="1" xfId="0" applyNumberFormat="1" applyBorder="1"/>
    <xf numFmtId="1" fontId="0" fillId="0" borderId="1" xfId="0" applyNumberFormat="1" applyBorder="1" applyAlignment="1">
      <alignment horizontal="center"/>
    </xf>
    <xf numFmtId="164" fontId="9" fillId="0" borderId="1" xfId="0" applyNumberFormat="1" applyFont="1" applyFill="1" applyBorder="1" applyAlignment="1" applyProtection="1">
      <alignment horizontal="center"/>
    </xf>
    <xf numFmtId="0" fontId="13" fillId="0" borderId="2" xfId="0" applyFont="1" applyFill="1" applyBorder="1" applyAlignment="1" applyProtection="1">
      <alignment horizontal="center" wrapText="1"/>
    </xf>
    <xf numFmtId="0" fontId="13" fillId="0" borderId="1" xfId="0" applyFont="1" applyFill="1" applyBorder="1" applyAlignment="1" applyProtection="1">
      <alignment horizontal="center" wrapText="1"/>
    </xf>
    <xf numFmtId="164" fontId="49" fillId="3" borderId="1" xfId="1" applyNumberFormat="1" applyFont="1" applyFill="1" applyBorder="1" applyAlignment="1">
      <alignment horizontal="center"/>
    </xf>
    <xf numFmtId="164" fontId="49" fillId="3" borderId="1" xfId="1" applyNumberFormat="1" applyFont="1" applyFill="1" applyBorder="1" applyAlignment="1" applyProtection="1">
      <alignment horizontal="center"/>
    </xf>
    <xf numFmtId="2" fontId="9" fillId="0" borderId="0" xfId="2" applyNumberFormat="1" applyFont="1" applyAlignment="1">
      <alignment horizontal="center"/>
    </xf>
    <xf numFmtId="2" fontId="42" fillId="3" borderId="1" xfId="1" applyNumberFormat="1" applyFont="1" applyFill="1" applyBorder="1" applyAlignment="1">
      <alignment horizontal="center"/>
    </xf>
    <xf numFmtId="0" fontId="48" fillId="0" borderId="1" xfId="1" applyFont="1" applyFill="1" applyBorder="1" applyAlignment="1">
      <alignment horizontal="center"/>
    </xf>
    <xf numFmtId="164" fontId="42" fillId="0" borderId="1" xfId="1" applyNumberFormat="1" applyFont="1" applyFill="1" applyBorder="1" applyAlignment="1" applyProtection="1">
      <alignment horizontal="center"/>
    </xf>
    <xf numFmtId="164" fontId="9" fillId="0" borderId="1" xfId="0" applyNumberFormat="1" applyFont="1" applyFill="1" applyBorder="1" applyAlignment="1" applyProtection="1">
      <alignment horizontal="center" wrapText="1"/>
    </xf>
    <xf numFmtId="164" fontId="14" fillId="0" borderId="1" xfId="0" applyNumberFormat="1" applyFont="1" applyFill="1" applyBorder="1" applyAlignment="1" applyProtection="1">
      <alignment horizontal="center" wrapText="1"/>
    </xf>
    <xf numFmtId="164" fontId="50" fillId="0" borderId="1" xfId="1" applyNumberFormat="1" applyFont="1" applyFill="1" applyBorder="1" applyAlignment="1" applyProtection="1">
      <alignment horizontal="center"/>
    </xf>
    <xf numFmtId="0" fontId="33" fillId="0" borderId="0" xfId="0" applyFont="1" applyAlignment="1">
      <alignment horizontal="center"/>
    </xf>
    <xf numFmtId="0" fontId="32" fillId="0" borderId="0" xfId="5" applyFont="1"/>
    <xf numFmtId="0" fontId="9" fillId="0" borderId="0" xfId="0" applyFont="1" applyBorder="1" applyAlignment="1">
      <alignment horizontal="center"/>
    </xf>
    <xf numFmtId="166" fontId="12" fillId="0" borderId="0" xfId="0" applyNumberFormat="1" applyFont="1" applyAlignment="1" applyProtection="1">
      <alignment horizontal="center"/>
    </xf>
    <xf numFmtId="166" fontId="14" fillId="0" borderId="0" xfId="0" applyNumberFormat="1" applyFont="1" applyAlignment="1" applyProtection="1">
      <alignment horizontal="center"/>
    </xf>
    <xf numFmtId="0" fontId="9" fillId="0" borderId="0" xfId="0" applyFont="1" applyFill="1" applyBorder="1" applyAlignment="1" applyProtection="1">
      <alignment horizontal="left" wrapText="1"/>
    </xf>
    <xf numFmtId="164" fontId="51" fillId="4" borderId="1" xfId="0" applyNumberFormat="1" applyFont="1" applyFill="1" applyBorder="1" applyAlignment="1">
      <alignment horizontal="center"/>
    </xf>
    <xf numFmtId="164" fontId="51" fillId="4" borderId="3" xfId="0" applyNumberFormat="1" applyFont="1" applyFill="1" applyBorder="1" applyAlignment="1">
      <alignment horizontal="center"/>
    </xf>
    <xf numFmtId="165" fontId="14" fillId="0" borderId="0" xfId="2" applyNumberFormat="1" applyFont="1" applyFill="1" applyBorder="1" applyAlignment="1" applyProtection="1"/>
    <xf numFmtId="165" fontId="9" fillId="0" borderId="0" xfId="2" applyNumberFormat="1" applyFont="1" applyAlignment="1"/>
    <xf numFmtId="1" fontId="52" fillId="0" borderId="0" xfId="0" applyNumberFormat="1" applyFont="1" applyAlignment="1">
      <alignment horizontal="center"/>
    </xf>
    <xf numFmtId="1" fontId="51" fillId="0" borderId="1" xfId="0" applyNumberFormat="1" applyFont="1" applyBorder="1" applyAlignment="1">
      <alignment horizontal="center"/>
    </xf>
    <xf numFmtId="1" fontId="51" fillId="0" borderId="4" xfId="0" applyNumberFormat="1" applyFont="1" applyBorder="1" applyAlignment="1">
      <alignment horizontal="center"/>
    </xf>
    <xf numFmtId="2" fontId="51" fillId="0" borderId="4" xfId="0" applyNumberFormat="1" applyFont="1" applyBorder="1" applyAlignment="1">
      <alignment horizontal="center"/>
    </xf>
    <xf numFmtId="2" fontId="53" fillId="0" borderId="5" xfId="0" applyNumberFormat="1" applyFont="1" applyBorder="1" applyAlignment="1">
      <alignment horizontal="center"/>
    </xf>
    <xf numFmtId="0" fontId="9" fillId="0" borderId="0" xfId="0" applyFont="1" applyAlignment="1" applyProtection="1">
      <alignment horizontal="center"/>
    </xf>
    <xf numFmtId="0" fontId="40" fillId="0" borderId="0" xfId="0" applyFont="1" applyAlignment="1">
      <alignment horizontal="left"/>
    </xf>
    <xf numFmtId="0" fontId="33" fillId="0" borderId="1" xfId="0" applyFont="1" applyBorder="1" applyAlignment="1">
      <alignment horizontal="left"/>
    </xf>
    <xf numFmtId="164" fontId="9" fillId="0" borderId="0" xfId="0" applyNumberFormat="1" applyFont="1" applyBorder="1" applyAlignment="1">
      <alignment horizontal="left"/>
    </xf>
    <xf numFmtId="0" fontId="33" fillId="0" borderId="1" xfId="0" applyFont="1" applyFill="1" applyBorder="1" applyAlignment="1">
      <alignment horizontal="left"/>
    </xf>
    <xf numFmtId="0" fontId="32" fillId="0" borderId="1" xfId="1" applyNumberFormat="1" applyFont="1" applyFill="1" applyBorder="1" applyAlignment="1">
      <alignment horizontal="center"/>
    </xf>
    <xf numFmtId="0" fontId="9" fillId="0" borderId="0" xfId="0" applyFont="1" applyFill="1" applyAlignment="1">
      <alignment horizontal="center"/>
    </xf>
    <xf numFmtId="0" fontId="54" fillId="0" borderId="0" xfId="0" applyFont="1" applyFill="1" applyAlignment="1">
      <alignment horizontal="center"/>
    </xf>
    <xf numFmtId="0" fontId="39" fillId="0" borderId="0" xfId="0" applyFont="1" applyFill="1" applyAlignment="1">
      <alignment horizontal="center"/>
    </xf>
    <xf numFmtId="164" fontId="14" fillId="0" borderId="2" xfId="0" applyNumberFormat="1" applyFont="1" applyFill="1" applyBorder="1" applyAlignment="1" applyProtection="1">
      <alignment horizontal="center" wrapText="1"/>
    </xf>
    <xf numFmtId="164" fontId="9" fillId="0" borderId="2" xfId="0" applyNumberFormat="1" applyFont="1" applyFill="1" applyBorder="1" applyAlignment="1" applyProtection="1">
      <alignment horizontal="center" wrapText="1"/>
    </xf>
    <xf numFmtId="164" fontId="9" fillId="0" borderId="1" xfId="0" applyNumberFormat="1" applyFont="1" applyBorder="1" applyAlignment="1" applyProtection="1">
      <alignment horizontal="center"/>
    </xf>
    <xf numFmtId="1" fontId="9" fillId="0" borderId="1" xfId="0" applyNumberFormat="1" applyFont="1" applyBorder="1" applyAlignment="1" applyProtection="1">
      <alignment horizontal="center"/>
    </xf>
    <xf numFmtId="0" fontId="40" fillId="0" borderId="0" xfId="0" applyFont="1" applyFill="1" applyBorder="1" applyAlignment="1" applyProtection="1">
      <alignment horizontal="center"/>
    </xf>
    <xf numFmtId="0" fontId="48" fillId="0" borderId="1" xfId="1" applyFont="1" applyFill="1" applyBorder="1" applyAlignment="1" applyProtection="1">
      <alignment horizontal="center"/>
    </xf>
    <xf numFmtId="0" fontId="0" fillId="0" borderId="6" xfId="0" applyBorder="1"/>
    <xf numFmtId="0" fontId="0" fillId="0" borderId="7" xfId="0" applyBorder="1"/>
    <xf numFmtId="2" fontId="0" fillId="0" borderId="1" xfId="0" applyNumberFormat="1" applyBorder="1"/>
    <xf numFmtId="0" fontId="0" fillId="0" borderId="8" xfId="0" applyBorder="1"/>
    <xf numFmtId="0" fontId="0" fillId="0" borderId="9" xfId="0" applyBorder="1"/>
    <xf numFmtId="164" fontId="9" fillId="0" borderId="0" xfId="0" applyNumberFormat="1" applyFont="1" applyAlignment="1">
      <alignment horizontal="center"/>
    </xf>
    <xf numFmtId="0" fontId="0" fillId="0" borderId="7" xfId="0" applyBorder="1" applyAlignment="1">
      <alignment horizontal="center" vertical="center"/>
    </xf>
    <xf numFmtId="1" fontId="9" fillId="0" borderId="0" xfId="0" applyNumberFormat="1" applyFont="1" applyAlignment="1">
      <alignment horizontal="center"/>
    </xf>
    <xf numFmtId="0" fontId="6" fillId="5" borderId="1" xfId="0" applyFont="1" applyFill="1" applyBorder="1"/>
    <xf numFmtId="0" fontId="40" fillId="0" borderId="1" xfId="0" applyFont="1" applyBorder="1" applyAlignment="1" applyProtection="1">
      <alignment horizontal="left"/>
    </xf>
    <xf numFmtId="0" fontId="40" fillId="0" borderId="0" xfId="0" applyFont="1" applyAlignment="1">
      <alignment horizontal="center"/>
    </xf>
    <xf numFmtId="164" fontId="13" fillId="0" borderId="1" xfId="0" applyNumberFormat="1" applyFont="1" applyFill="1" applyBorder="1" applyAlignment="1" applyProtection="1">
      <alignment horizontal="center"/>
    </xf>
    <xf numFmtId="0" fontId="12" fillId="0" borderId="0" xfId="0" applyFont="1" applyBorder="1" applyAlignment="1">
      <alignment wrapText="1"/>
    </xf>
    <xf numFmtId="0" fontId="10" fillId="0" borderId="0" xfId="0" applyFont="1" applyBorder="1" applyAlignment="1">
      <alignment wrapText="1"/>
    </xf>
    <xf numFmtId="0" fontId="12" fillId="0" borderId="0" xfId="0" applyFont="1" applyAlignment="1">
      <alignment vertical="top" wrapText="1"/>
    </xf>
    <xf numFmtId="0" fontId="42" fillId="0" borderId="1" xfId="1" applyFont="1" applyFill="1" applyBorder="1" applyAlignment="1"/>
    <xf numFmtId="0" fontId="48" fillId="0" borderId="1" xfId="1" applyFont="1" applyFill="1" applyBorder="1" applyAlignment="1"/>
    <xf numFmtId="164" fontId="44" fillId="0" borderId="1" xfId="0" applyNumberFormat="1" applyFont="1" applyBorder="1" applyAlignment="1"/>
    <xf numFmtId="164" fontId="43" fillId="0" borderId="1" xfId="0" applyNumberFormat="1" applyFont="1" applyFill="1" applyBorder="1" applyAlignment="1" applyProtection="1"/>
    <xf numFmtId="0" fontId="44" fillId="0" borderId="1" xfId="0" applyFont="1" applyBorder="1" applyAlignment="1"/>
    <xf numFmtId="0" fontId="12" fillId="0" borderId="0" xfId="0" applyFont="1" applyAlignment="1"/>
    <xf numFmtId="0" fontId="10" fillId="0" borderId="0" xfId="0" applyFont="1" applyAlignment="1"/>
    <xf numFmtId="0" fontId="6" fillId="5" borderId="1" xfId="0" applyFont="1" applyFill="1" applyBorder="1" applyAlignment="1">
      <alignment horizontal="center"/>
    </xf>
    <xf numFmtId="164" fontId="10" fillId="0" borderId="3" xfId="0" applyNumberFormat="1" applyFont="1" applyBorder="1" applyAlignment="1">
      <alignment horizontal="center"/>
    </xf>
    <xf numFmtId="0" fontId="49" fillId="5" borderId="1" xfId="0" applyFont="1" applyFill="1" applyBorder="1"/>
    <xf numFmtId="0" fontId="6" fillId="5" borderId="1" xfId="0" applyFont="1" applyFill="1" applyBorder="1" applyAlignment="1">
      <alignment horizontal="center" wrapText="1"/>
    </xf>
    <xf numFmtId="0" fontId="42" fillId="0" borderId="1" xfId="1" applyFont="1" applyFill="1" applyBorder="1" applyAlignment="1">
      <alignment horizontal="center" wrapText="1"/>
    </xf>
    <xf numFmtId="0" fontId="42" fillId="0" borderId="1" xfId="1" applyFont="1" applyFill="1" applyBorder="1" applyAlignment="1">
      <alignment wrapText="1"/>
    </xf>
    <xf numFmtId="164" fontId="44" fillId="0" borderId="1" xfId="0" applyNumberFormat="1" applyFont="1" applyBorder="1" applyAlignment="1">
      <alignment wrapText="1"/>
    </xf>
    <xf numFmtId="164" fontId="43" fillId="0" borderId="1" xfId="0" applyNumberFormat="1" applyFont="1" applyFill="1" applyBorder="1" applyAlignment="1" applyProtection="1">
      <alignment wrapText="1"/>
    </xf>
    <xf numFmtId="0" fontId="44" fillId="0" borderId="1" xfId="0" applyFont="1" applyBorder="1" applyAlignment="1">
      <alignment wrapText="1"/>
    </xf>
    <xf numFmtId="0" fontId="12" fillId="0" borderId="0" xfId="0" applyFont="1" applyAlignment="1">
      <alignment wrapText="1"/>
    </xf>
    <xf numFmtId="0" fontId="56" fillId="0" borderId="1" xfId="0" applyFont="1" applyBorder="1" applyAlignment="1">
      <alignment horizontal="center" wrapText="1"/>
    </xf>
    <xf numFmtId="0" fontId="32" fillId="0" borderId="1" xfId="1" applyNumberFormat="1" applyFont="1" applyFill="1" applyBorder="1" applyAlignment="1">
      <alignment horizontal="center"/>
    </xf>
    <xf numFmtId="44" fontId="10" fillId="0" borderId="1" xfId="2" applyFont="1" applyBorder="1" applyAlignment="1">
      <alignment horizontal="right"/>
    </xf>
    <xf numFmtId="44" fontId="10" fillId="0" borderId="1" xfId="0" applyNumberFormat="1" applyFont="1" applyBorder="1"/>
    <xf numFmtId="44" fontId="10" fillId="0" borderId="1" xfId="2" applyFont="1" applyBorder="1"/>
    <xf numFmtId="0" fontId="9" fillId="0" borderId="1"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9" fillId="0" borderId="5" xfId="0" applyFont="1" applyBorder="1" applyAlignment="1">
      <alignment horizontal="center"/>
    </xf>
    <xf numFmtId="164" fontId="3" fillId="0" borderId="1" xfId="1" applyNumberFormat="1" applyFont="1" applyFill="1" applyBorder="1" applyAlignment="1" applyProtection="1">
      <alignment horizontal="center"/>
    </xf>
    <xf numFmtId="2" fontId="42" fillId="0" borderId="1" xfId="1" applyNumberFormat="1" applyFont="1" applyFill="1" applyBorder="1" applyAlignment="1" applyProtection="1">
      <alignment horizontal="center"/>
    </xf>
    <xf numFmtId="0" fontId="42" fillId="0" borderId="0" xfId="1" applyFont="1" applyFill="1" applyBorder="1" applyAlignment="1" applyProtection="1">
      <alignment horizontal="center"/>
    </xf>
    <xf numFmtId="0" fontId="55" fillId="5" borderId="1" xfId="0" applyFont="1" applyFill="1" applyBorder="1"/>
    <xf numFmtId="166" fontId="13" fillId="0" borderId="0" xfId="0" applyNumberFormat="1" applyFont="1" applyAlignment="1" applyProtection="1">
      <alignment horizontal="center"/>
    </xf>
    <xf numFmtId="2" fontId="1" fillId="0" borderId="0" xfId="10" applyNumberFormat="1" applyAlignment="1">
      <alignment horizontal="center"/>
    </xf>
    <xf numFmtId="2" fontId="9" fillId="0" borderId="3" xfId="5" applyNumberFormat="1" applyFont="1" applyBorder="1" applyAlignment="1">
      <alignment horizontal="center"/>
    </xf>
    <xf numFmtId="2" fontId="51" fillId="0" borderId="4" xfId="5" applyNumberFormat="1" applyFont="1" applyBorder="1" applyAlignment="1">
      <alignment horizontal="center"/>
    </xf>
    <xf numFmtId="2" fontId="53" fillId="0" borderId="5" xfId="5" applyNumberFormat="1" applyFont="1" applyBorder="1" applyAlignment="1">
      <alignment horizontal="center"/>
    </xf>
    <xf numFmtId="0" fontId="9" fillId="0" borderId="7" xfId="5" applyBorder="1" applyAlignment="1">
      <alignment horizontal="center" vertical="center"/>
    </xf>
    <xf numFmtId="0" fontId="10" fillId="0" borderId="0" xfId="0" applyFont="1" applyBorder="1" applyAlignment="1">
      <alignment horizontal="left"/>
    </xf>
    <xf numFmtId="1" fontId="48" fillId="0" borderId="0" xfId="1" applyNumberFormat="1" applyFont="1" applyFill="1" applyBorder="1" applyAlignment="1">
      <alignment horizontal="left"/>
    </xf>
    <xf numFmtId="0" fontId="39" fillId="0" borderId="0" xfId="0" applyFont="1" applyAlignment="1">
      <alignment horizontal="center"/>
    </xf>
    <xf numFmtId="0" fontId="39" fillId="0" borderId="0" xfId="0" applyFont="1" applyAlignment="1">
      <alignment horizontal="center" wrapText="1"/>
    </xf>
    <xf numFmtId="0" fontId="9" fillId="0" borderId="0" xfId="0" applyFont="1" applyAlignment="1">
      <alignment horizontal="left" wrapText="1"/>
    </xf>
    <xf numFmtId="166" fontId="9" fillId="0" borderId="0" xfId="0" applyNumberFormat="1" applyFont="1" applyAlignment="1" applyProtection="1">
      <alignment horizontal="center"/>
    </xf>
    <xf numFmtId="0" fontId="10" fillId="0" borderId="1" xfId="0" applyFont="1" applyBorder="1" applyAlignment="1" applyProtection="1">
      <alignment horizontal="left"/>
    </xf>
    <xf numFmtId="0" fontId="15" fillId="0" borderId="0" xfId="0" applyFont="1" applyAlignment="1" applyProtection="1">
      <alignment wrapText="1"/>
    </xf>
  </cellXfs>
  <cellStyles count="11">
    <cellStyle name="Bad" xfId="1" builtinId="27"/>
    <cellStyle name="Currency" xfId="2" builtinId="4"/>
    <cellStyle name="Normal" xfId="0" builtinId="0"/>
    <cellStyle name="Normal 2" xfId="4"/>
    <cellStyle name="Normal 2 2" xfId="6"/>
    <cellStyle name="Normal 2 3" xfId="7"/>
    <cellStyle name="Normal 2 4" xfId="8"/>
    <cellStyle name="Normal 2 5" xfId="9"/>
    <cellStyle name="Normal 3" xfId="5"/>
    <cellStyle name="Normal 4" xfId="3"/>
    <cellStyle name="Normal 5"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0</xdr:col>
      <xdr:colOff>9525</xdr:colOff>
      <xdr:row>23</xdr:row>
      <xdr:rowOff>9525</xdr:rowOff>
    </xdr:to>
    <xdr:pic>
      <xdr:nvPicPr>
        <xdr:cNvPr id="1025" name="Picture 1"/>
        <xdr:cNvPicPr>
          <a:picLocks noChangeAspect="1" noChangeArrowheads="1"/>
        </xdr:cNvPicPr>
      </xdr:nvPicPr>
      <xdr:blipFill>
        <a:blip xmlns:r="http://schemas.openxmlformats.org/officeDocument/2006/relationships" r:embed="rId1"/>
        <a:srcRect/>
        <a:stretch>
          <a:fillRect/>
        </a:stretch>
      </xdr:blipFill>
      <xdr:spPr bwMode="auto">
        <a:xfrm>
          <a:off x="0" y="4486275"/>
          <a:ext cx="9525" cy="95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R41"/>
  <sheetViews>
    <sheetView tabSelected="1" zoomScale="80" workbookViewId="0"/>
  </sheetViews>
  <sheetFormatPr defaultRowHeight="13.2"/>
  <cols>
    <col min="1" max="1" width="45.6640625" customWidth="1"/>
    <col min="2" max="2" width="14.6640625" customWidth="1"/>
    <col min="3" max="3" width="11.88671875" customWidth="1"/>
    <col min="4" max="4" width="10.5546875" customWidth="1"/>
    <col min="5" max="5" width="3.109375" customWidth="1"/>
    <col min="6" max="6" width="12.44140625" customWidth="1"/>
    <col min="8" max="8" width="11.5546875" customWidth="1"/>
    <col min="9" max="9" width="2.6640625" customWidth="1"/>
    <col min="10" max="10" width="15.33203125" customWidth="1"/>
    <col min="11" max="11" width="12.88671875" customWidth="1"/>
    <col min="12" max="12" width="9.33203125" customWidth="1"/>
    <col min="13" max="13" width="11.109375" customWidth="1"/>
    <col min="14" max="14" width="10.33203125" style="3" customWidth="1"/>
    <col min="15" max="15" width="13.33203125" customWidth="1"/>
  </cols>
  <sheetData>
    <row r="1" spans="1:18" ht="34.799999999999997">
      <c r="A1" s="455" t="s">
        <v>121</v>
      </c>
      <c r="B1" s="6"/>
      <c r="C1" s="6"/>
      <c r="D1" s="6"/>
      <c r="E1" s="6"/>
      <c r="F1" s="6"/>
      <c r="G1" s="37"/>
      <c r="H1" s="6"/>
      <c r="I1" s="6"/>
      <c r="J1" s="6"/>
      <c r="K1" s="6"/>
      <c r="L1" s="6"/>
      <c r="M1" s="6"/>
      <c r="N1" s="18"/>
    </row>
    <row r="2" spans="1:18">
      <c r="A2" s="6"/>
      <c r="B2" s="5" t="s">
        <v>12</v>
      </c>
      <c r="C2" s="5" t="s">
        <v>1</v>
      </c>
      <c r="D2" s="6"/>
      <c r="E2" s="10"/>
      <c r="F2" s="5" t="s">
        <v>24</v>
      </c>
      <c r="G2" s="37"/>
      <c r="H2" s="6"/>
      <c r="I2" s="5"/>
      <c r="J2" s="5" t="s">
        <v>62</v>
      </c>
      <c r="K2" s="5" t="s">
        <v>52</v>
      </c>
      <c r="L2" s="5" t="s">
        <v>22</v>
      </c>
      <c r="M2" s="10" t="s">
        <v>39</v>
      </c>
      <c r="N2" s="152"/>
      <c r="O2" s="26"/>
    </row>
    <row r="3" spans="1:18">
      <c r="A3" s="6"/>
      <c r="B3" s="5" t="s">
        <v>2</v>
      </c>
      <c r="C3" s="5" t="s">
        <v>25</v>
      </c>
      <c r="D3" s="5" t="s">
        <v>40</v>
      </c>
      <c r="E3" s="5"/>
      <c r="F3" s="35" t="s">
        <v>50</v>
      </c>
      <c r="G3" s="5" t="s">
        <v>0</v>
      </c>
      <c r="H3" s="5" t="s">
        <v>19</v>
      </c>
      <c r="I3" s="2"/>
      <c r="J3" s="2" t="s">
        <v>63</v>
      </c>
      <c r="K3" s="5" t="s">
        <v>53</v>
      </c>
      <c r="L3" s="5" t="s">
        <v>23</v>
      </c>
      <c r="M3" s="5" t="s">
        <v>38</v>
      </c>
      <c r="N3" s="5" t="s">
        <v>33</v>
      </c>
      <c r="R3" s="5"/>
    </row>
    <row r="4" spans="1:18" ht="14.4">
      <c r="A4" s="405" t="s">
        <v>115</v>
      </c>
      <c r="B4" s="60">
        <f>Paper!C28</f>
        <v>78</v>
      </c>
      <c r="C4" s="172">
        <f>Static!B4</f>
        <v>50</v>
      </c>
      <c r="D4" s="60">
        <f>MSRP!K6</f>
        <v>34.552112110100964</v>
      </c>
      <c r="E4" s="172"/>
      <c r="F4" s="344">
        <f>Range!C6</f>
        <v>100</v>
      </c>
      <c r="G4" s="60">
        <f>Oral!AN4</f>
        <v>61.133333333333333</v>
      </c>
      <c r="H4" s="79">
        <f>Noise!G6</f>
        <v>150</v>
      </c>
      <c r="I4" s="402"/>
      <c r="J4" s="246">
        <v>0</v>
      </c>
      <c r="K4" s="250">
        <f>'Draw Bar Pull'!D7</f>
        <v>5</v>
      </c>
      <c r="L4" s="60">
        <f>'Cold Start'!C4</f>
        <v>50</v>
      </c>
      <c r="M4" s="172">
        <f>'Penalties and Bonuses'!J4</f>
        <v>100</v>
      </c>
      <c r="N4" s="404">
        <f>'Vehicle Weights'!G5</f>
        <v>100</v>
      </c>
      <c r="R4" s="60"/>
    </row>
    <row r="5" spans="1:18" ht="18.600000000000001" customHeight="1">
      <c r="A5" s="405" t="s">
        <v>116</v>
      </c>
      <c r="B5" s="60">
        <f>Paper!D28</f>
        <v>85.75</v>
      </c>
      <c r="C5" s="172">
        <f>Static!B5</f>
        <v>50</v>
      </c>
      <c r="D5" s="60">
        <f>MSRP!K7</f>
        <v>19</v>
      </c>
      <c r="E5" s="172"/>
      <c r="F5" s="344">
        <f>Range!C7</f>
        <v>0</v>
      </c>
      <c r="G5" s="60">
        <f>Oral!AN5</f>
        <v>59.666666666666664</v>
      </c>
      <c r="H5" s="79">
        <f>Noise!G7</f>
        <v>0</v>
      </c>
      <c r="I5" s="402"/>
      <c r="J5" s="246">
        <v>0</v>
      </c>
      <c r="K5" s="250">
        <f>'Draw Bar Pull'!D8</f>
        <v>0</v>
      </c>
      <c r="L5" s="60">
        <f>'Cold Start'!C5</f>
        <v>50</v>
      </c>
      <c r="M5" s="172">
        <f>'Penalties and Bonuses'!J5</f>
        <v>0</v>
      </c>
      <c r="N5" s="404">
        <f>'Vehicle Weights'!G6</f>
        <v>0</v>
      </c>
      <c r="O5" s="176" t="s">
        <v>150</v>
      </c>
      <c r="R5" s="60"/>
    </row>
    <row r="6" spans="1:18" ht="14.4">
      <c r="A6" s="405" t="s">
        <v>117</v>
      </c>
      <c r="B6" s="60">
        <f>Paper!E28</f>
        <v>65.8</v>
      </c>
      <c r="C6" s="172">
        <f>Static!B6</f>
        <v>50</v>
      </c>
      <c r="D6" s="60">
        <f>MSRP!K8</f>
        <v>40.151338590587173</v>
      </c>
      <c r="E6" s="172"/>
      <c r="F6" s="344">
        <f>Range!C8</f>
        <v>0</v>
      </c>
      <c r="G6" s="60">
        <f>Oral!AN6</f>
        <v>53.06666666666667</v>
      </c>
      <c r="H6" s="79">
        <f>Noise!G8</f>
        <v>0</v>
      </c>
      <c r="I6" s="402"/>
      <c r="J6" s="246">
        <v>0</v>
      </c>
      <c r="K6" s="250">
        <f>'Draw Bar Pull'!D9</f>
        <v>0</v>
      </c>
      <c r="L6" s="60">
        <f>'Cold Start'!C6</f>
        <v>0</v>
      </c>
      <c r="M6" s="172">
        <f>'Penalties and Bonuses'!J6</f>
        <v>0</v>
      </c>
      <c r="N6" s="404">
        <f>'Vehicle Weights'!G7</f>
        <v>0</v>
      </c>
      <c r="O6" s="176" t="s">
        <v>150</v>
      </c>
      <c r="R6" s="60"/>
    </row>
    <row r="7" spans="1:18" ht="14.4">
      <c r="A7" s="405" t="s">
        <v>118</v>
      </c>
      <c r="B7" s="60">
        <f>Paper!F28</f>
        <v>47</v>
      </c>
      <c r="C7" s="172">
        <f>Static!B7</f>
        <v>50</v>
      </c>
      <c r="D7" s="60">
        <f>MSRP!K9</f>
        <v>36.537606107790452</v>
      </c>
      <c r="E7" s="172"/>
      <c r="F7" s="344">
        <f>Range!C9</f>
        <v>0</v>
      </c>
      <c r="G7" s="60">
        <f>Oral!AN7</f>
        <v>45.2</v>
      </c>
      <c r="H7" s="79">
        <f>Noise!G9</f>
        <v>0</v>
      </c>
      <c r="I7" s="402"/>
      <c r="J7" s="246">
        <v>0</v>
      </c>
      <c r="K7" s="250">
        <f>'Draw Bar Pull'!D10</f>
        <v>100</v>
      </c>
      <c r="L7" s="60">
        <f>'Cold Start'!C7</f>
        <v>50</v>
      </c>
      <c r="M7" s="172">
        <f>'Penalties and Bonuses'!J7</f>
        <v>0</v>
      </c>
      <c r="N7" s="404">
        <f>'Vehicle Weights'!G8</f>
        <v>0</v>
      </c>
      <c r="O7" s="176" t="s">
        <v>150</v>
      </c>
      <c r="R7" s="60"/>
    </row>
    <row r="8" spans="1:18" ht="14.4">
      <c r="A8" s="405" t="s">
        <v>119</v>
      </c>
      <c r="B8" s="60">
        <f>Paper!G28</f>
        <v>54.4</v>
      </c>
      <c r="C8" s="172">
        <f>Static!B8</f>
        <v>50</v>
      </c>
      <c r="D8" s="60">
        <f>MSRP!K10</f>
        <v>26</v>
      </c>
      <c r="E8" s="172"/>
      <c r="F8" s="344">
        <f>Range!C10</f>
        <v>0</v>
      </c>
      <c r="G8" s="60">
        <f>Oral!AN8</f>
        <v>29.733333333333334</v>
      </c>
      <c r="H8" s="79">
        <f>Noise!G10</f>
        <v>0</v>
      </c>
      <c r="I8" s="402"/>
      <c r="J8" s="246">
        <v>0</v>
      </c>
      <c r="K8" s="250">
        <f>'Draw Bar Pull'!D11</f>
        <v>0</v>
      </c>
      <c r="L8" s="60">
        <f>'Cold Start'!C8</f>
        <v>0</v>
      </c>
      <c r="M8" s="172">
        <f>'Penalties and Bonuses'!J8</f>
        <v>-205</v>
      </c>
      <c r="N8" s="404">
        <f>'Vehicle Weights'!G9</f>
        <v>0</v>
      </c>
      <c r="O8" s="176" t="s">
        <v>150</v>
      </c>
      <c r="R8" s="60"/>
    </row>
    <row r="9" spans="1:18" ht="14.4">
      <c r="A9" s="421" t="s">
        <v>149</v>
      </c>
      <c r="B9" s="60">
        <f>Paper!H28</f>
        <v>59.666666666666664</v>
      </c>
      <c r="C9" s="172">
        <f>Static!B9</f>
        <v>0</v>
      </c>
      <c r="D9" s="60">
        <f>MSRP!K11</f>
        <v>16.144607966246422</v>
      </c>
      <c r="E9" s="172"/>
      <c r="F9" s="344">
        <f>Range!C11</f>
        <v>0</v>
      </c>
      <c r="G9" s="60">
        <f>Oral!AN9</f>
        <v>0</v>
      </c>
      <c r="H9" s="79">
        <f>Noise!G11</f>
        <v>0</v>
      </c>
      <c r="I9" s="402"/>
      <c r="J9" s="246"/>
      <c r="K9" s="250"/>
      <c r="L9" s="172"/>
      <c r="M9" s="172">
        <f>'Penalties and Bonuses'!J9</f>
        <v>0</v>
      </c>
      <c r="N9" s="404">
        <f>'Vehicle Weights'!G10</f>
        <v>0</v>
      </c>
      <c r="O9" s="176" t="s">
        <v>150</v>
      </c>
      <c r="R9" s="60"/>
    </row>
    <row r="10" spans="1:18">
      <c r="A10" s="133"/>
      <c r="B10" s="58" t="s">
        <v>24</v>
      </c>
      <c r="C10" s="58" t="s">
        <v>24</v>
      </c>
      <c r="D10" s="58" t="s">
        <v>24</v>
      </c>
      <c r="E10" s="58" t="s">
        <v>24</v>
      </c>
      <c r="F10" s="58" t="s">
        <v>24</v>
      </c>
      <c r="G10" s="58" t="s">
        <v>24</v>
      </c>
      <c r="H10" s="58" t="s">
        <v>24</v>
      </c>
      <c r="I10" s="231"/>
      <c r="J10" s="58" t="s">
        <v>24</v>
      </c>
      <c r="K10" s="58" t="s">
        <v>24</v>
      </c>
      <c r="L10" s="58" t="s">
        <v>24</v>
      </c>
      <c r="M10" s="58" t="s">
        <v>24</v>
      </c>
      <c r="N10" s="340" t="s">
        <v>24</v>
      </c>
      <c r="R10" s="60"/>
    </row>
    <row r="11" spans="1:18" s="143" customFormat="1">
      <c r="A11" s="133"/>
      <c r="B11" s="53"/>
      <c r="C11" s="172"/>
      <c r="D11" s="172"/>
      <c r="E11" s="172"/>
      <c r="F11" s="29"/>
      <c r="G11" s="53"/>
      <c r="H11" s="60"/>
      <c r="I11" s="61"/>
      <c r="J11" s="61"/>
      <c r="K11" s="53"/>
      <c r="L11" s="53"/>
      <c r="M11" s="53"/>
      <c r="N11" s="272"/>
      <c r="O11" s="176"/>
      <c r="R11" s="157"/>
    </row>
    <row r="12" spans="1:18">
      <c r="A12" s="133"/>
      <c r="B12" s="53"/>
      <c r="C12" s="172"/>
      <c r="D12" s="172"/>
      <c r="E12" s="172"/>
      <c r="F12" s="29"/>
      <c r="G12" s="53"/>
      <c r="H12" s="60"/>
      <c r="I12" s="61"/>
      <c r="J12" s="61"/>
      <c r="K12" s="53"/>
      <c r="L12" s="53"/>
      <c r="M12" s="53"/>
      <c r="N12" s="272"/>
    </row>
    <row r="13" spans="1:18">
      <c r="A13" s="133"/>
      <c r="B13" s="53"/>
      <c r="C13" s="172"/>
      <c r="D13" s="172"/>
      <c r="E13" s="172"/>
      <c r="F13" s="29"/>
      <c r="G13" s="53"/>
      <c r="H13" s="60"/>
      <c r="I13" s="61"/>
      <c r="J13" s="61"/>
      <c r="K13" s="53"/>
      <c r="L13" s="53"/>
      <c r="M13" s="53"/>
      <c r="N13" s="272"/>
    </row>
    <row r="14" spans="1:18">
      <c r="A14" s="133"/>
      <c r="B14" s="53"/>
      <c r="C14" s="172"/>
      <c r="D14" s="172"/>
      <c r="E14" s="172"/>
      <c r="F14" s="29"/>
      <c r="G14" s="172" t="s">
        <v>98</v>
      </c>
      <c r="H14" s="261">
        <v>1000</v>
      </c>
      <c r="I14" s="61"/>
      <c r="J14" s="61"/>
      <c r="K14" s="53"/>
      <c r="L14" s="53"/>
      <c r="M14" s="53"/>
      <c r="N14" s="272"/>
    </row>
    <row r="15" spans="1:18">
      <c r="A15" s="133"/>
      <c r="B15" s="53"/>
      <c r="C15" s="53"/>
      <c r="D15" s="53"/>
      <c r="E15" s="53"/>
      <c r="F15" s="53"/>
      <c r="G15" s="338" t="s">
        <v>99</v>
      </c>
      <c r="H15" s="262">
        <v>750</v>
      </c>
      <c r="J15" s="61"/>
      <c r="K15" s="53"/>
      <c r="L15" s="53"/>
      <c r="M15" s="53"/>
      <c r="N15" s="18"/>
    </row>
    <row r="16" spans="1:18">
      <c r="C16" s="163"/>
      <c r="G16" s="34" t="s">
        <v>100</v>
      </c>
      <c r="H16" s="262">
        <v>500</v>
      </c>
      <c r="M16" s="13"/>
      <c r="N16" s="18"/>
    </row>
    <row r="17" spans="1:14">
      <c r="A17" s="10"/>
      <c r="B17" s="20"/>
      <c r="C17" s="17" t="s">
        <v>61</v>
      </c>
      <c r="D17" s="17"/>
      <c r="E17" s="33"/>
      <c r="F17" s="17"/>
      <c r="G17" s="32"/>
      <c r="L17" s="54"/>
      <c r="M17" s="9"/>
      <c r="N17" s="18"/>
    </row>
    <row r="18" spans="1:14">
      <c r="A18" s="6"/>
      <c r="B18" s="20"/>
      <c r="C18" s="5" t="s">
        <v>12</v>
      </c>
      <c r="D18" s="5"/>
      <c r="E18" s="20"/>
      <c r="F18" s="5"/>
      <c r="G18" s="20" t="s">
        <v>13</v>
      </c>
      <c r="H18" s="20" t="s">
        <v>15</v>
      </c>
      <c r="L18" s="54"/>
      <c r="M18" s="9"/>
      <c r="N18" s="18"/>
    </row>
    <row r="19" spans="1:14">
      <c r="A19" s="6"/>
      <c r="B19" s="20"/>
      <c r="C19" s="5" t="s">
        <v>11</v>
      </c>
      <c r="D19" s="5"/>
      <c r="E19" s="20"/>
      <c r="F19" s="5"/>
      <c r="G19" s="20" t="s">
        <v>5</v>
      </c>
      <c r="H19" s="20" t="s">
        <v>14</v>
      </c>
      <c r="L19" s="54"/>
      <c r="M19" s="9"/>
      <c r="N19" s="18"/>
    </row>
    <row r="20" spans="1:14" ht="14.4">
      <c r="A20" s="405" t="s">
        <v>115</v>
      </c>
      <c r="B20" s="34"/>
      <c r="C20" s="370">
        <f t="shared" ref="C20:C25" si="0">(B4+G4+C4)</f>
        <v>189.13333333333333</v>
      </c>
      <c r="D20" s="225"/>
      <c r="E20" s="166"/>
      <c r="F20" s="225"/>
      <c r="G20" s="17">
        <f t="shared" ref="G20:G25" si="1">SUM(B4:N4)</f>
        <v>728.68544544343422</v>
      </c>
      <c r="H20" s="5">
        <f t="shared" ref="H20:H25" si="2">RANK(G20,$G$20:$G$25)</f>
        <v>1</v>
      </c>
      <c r="I20" s="262"/>
      <c r="J20" s="260"/>
      <c r="L20" s="54"/>
      <c r="M20" s="19"/>
      <c r="N20" s="18"/>
    </row>
    <row r="21" spans="1:14" ht="17.399999999999999" customHeight="1">
      <c r="A21" s="405" t="s">
        <v>116</v>
      </c>
      <c r="B21" s="34"/>
      <c r="C21" s="453" t="s">
        <v>147</v>
      </c>
      <c r="D21" s="225"/>
      <c r="E21" s="166"/>
      <c r="F21" s="225"/>
      <c r="G21" s="17">
        <f t="shared" si="1"/>
        <v>264.41666666666663</v>
      </c>
      <c r="H21" s="5">
        <f t="shared" si="2"/>
        <v>3</v>
      </c>
      <c r="J21" s="260"/>
      <c r="L21" s="54"/>
      <c r="M21" s="19"/>
      <c r="N21" s="18"/>
    </row>
    <row r="22" spans="1:14" ht="14.4">
      <c r="A22" s="405" t="s">
        <v>117</v>
      </c>
      <c r="B22" s="34"/>
      <c r="C22" s="453" t="s">
        <v>147</v>
      </c>
      <c r="D22" s="225"/>
      <c r="E22" s="166"/>
      <c r="F22" s="225"/>
      <c r="G22" s="17">
        <f t="shared" si="1"/>
        <v>209.01800525725383</v>
      </c>
      <c r="H22" s="5">
        <f t="shared" si="2"/>
        <v>4</v>
      </c>
      <c r="J22" s="260"/>
      <c r="L22" s="54"/>
      <c r="M22" s="19"/>
      <c r="N22" s="18"/>
    </row>
    <row r="23" spans="1:14" ht="14.4">
      <c r="A23" s="405" t="s">
        <v>118</v>
      </c>
      <c r="B23" s="34"/>
      <c r="C23" s="453" t="s">
        <v>147</v>
      </c>
      <c r="D23" s="225"/>
      <c r="E23" s="166"/>
      <c r="F23" s="225"/>
      <c r="G23" s="17">
        <f t="shared" si="1"/>
        <v>328.73760610779044</v>
      </c>
      <c r="H23" s="5">
        <f t="shared" si="2"/>
        <v>2</v>
      </c>
      <c r="J23" s="260"/>
      <c r="L23" s="54"/>
      <c r="M23" s="19"/>
      <c r="N23" s="18"/>
    </row>
    <row r="24" spans="1:14" ht="14.4">
      <c r="A24" s="405" t="s">
        <v>119</v>
      </c>
      <c r="C24" s="453" t="s">
        <v>147</v>
      </c>
      <c r="G24" s="17">
        <f t="shared" si="1"/>
        <v>-44.866666666666674</v>
      </c>
      <c r="H24" s="5">
        <f t="shared" si="2"/>
        <v>6</v>
      </c>
    </row>
    <row r="25" spans="1:14" ht="14.4">
      <c r="A25" s="421" t="s">
        <v>149</v>
      </c>
      <c r="B25" s="34"/>
      <c r="C25" s="453" t="s">
        <v>147</v>
      </c>
      <c r="D25" s="225"/>
      <c r="E25" s="166"/>
      <c r="F25" s="225"/>
      <c r="G25" s="17">
        <f t="shared" si="1"/>
        <v>75.811274632913083</v>
      </c>
      <c r="H25" s="5">
        <f t="shared" si="2"/>
        <v>5</v>
      </c>
      <c r="I25" s="262"/>
      <c r="J25" s="260"/>
      <c r="L25" s="54"/>
      <c r="M25" s="19"/>
      <c r="N25" s="18"/>
    </row>
    <row r="26" spans="1:14">
      <c r="A26" s="348"/>
      <c r="B26" s="34"/>
      <c r="C26" s="34"/>
      <c r="D26" s="81"/>
      <c r="E26" s="81"/>
      <c r="F26" s="81"/>
      <c r="G26" s="33"/>
      <c r="H26" s="20"/>
      <c r="L26" s="54"/>
      <c r="M26" s="19"/>
      <c r="N26" s="18"/>
    </row>
    <row r="27" spans="1:14">
      <c r="A27" s="133"/>
      <c r="B27" s="32" t="s">
        <v>102</v>
      </c>
      <c r="C27" s="442">
        <f>MAX(C20:C25)</f>
        <v>189.13333333333333</v>
      </c>
      <c r="D27" s="81"/>
      <c r="E27" s="81"/>
      <c r="F27" s="81"/>
      <c r="G27" s="33"/>
      <c r="H27" s="20"/>
      <c r="L27" s="54"/>
      <c r="M27" s="19"/>
      <c r="N27" s="18"/>
    </row>
    <row r="28" spans="1:14">
      <c r="A28" s="133"/>
      <c r="B28" s="34"/>
      <c r="C28" s="371"/>
      <c r="D28" s="81"/>
      <c r="E28" s="81"/>
      <c r="F28" s="81"/>
      <c r="G28" s="33"/>
      <c r="H28" s="20"/>
      <c r="L28" s="54"/>
      <c r="M28" s="19"/>
      <c r="N28" s="18"/>
    </row>
    <row r="29" spans="1:14" s="68" customFormat="1">
      <c r="A29" s="133"/>
      <c r="B29" s="34"/>
      <c r="C29" s="34" t="s">
        <v>24</v>
      </c>
      <c r="D29" s="81"/>
      <c r="E29" s="81" t="s">
        <v>24</v>
      </c>
      <c r="F29" s="81"/>
      <c r="G29" s="33"/>
      <c r="H29" s="20"/>
      <c r="I29" s="69"/>
      <c r="J29" s="69"/>
      <c r="K29" s="69"/>
      <c r="L29" s="69"/>
      <c r="M29" s="69"/>
      <c r="N29" s="136"/>
    </row>
    <row r="30" spans="1:14" s="68" customFormat="1">
      <c r="A30" s="407" t="s">
        <v>24</v>
      </c>
      <c r="F30" s="79"/>
      <c r="G30" s="36"/>
      <c r="H30" s="69"/>
      <c r="I30" s="69"/>
      <c r="J30" s="69"/>
      <c r="K30" s="69"/>
      <c r="L30" s="69"/>
      <c r="M30" s="69"/>
      <c r="N30" s="136"/>
    </row>
    <row r="31" spans="1:14" s="68" customFormat="1" ht="14.4" customHeight="1">
      <c r="A31" s="454" t="s">
        <v>111</v>
      </c>
      <c r="B31" s="441" t="s">
        <v>115</v>
      </c>
      <c r="F31" s="79"/>
      <c r="G31" s="36"/>
      <c r="H31" s="69"/>
      <c r="I31" s="37"/>
      <c r="J31" s="37"/>
      <c r="K31" s="37"/>
      <c r="L31" s="37"/>
      <c r="M31" s="37"/>
      <c r="N31" s="136"/>
    </row>
    <row r="32" spans="1:14" s="68" customFormat="1" ht="14.4" customHeight="1">
      <c r="A32" s="454" t="s">
        <v>112</v>
      </c>
      <c r="B32" s="449" t="s">
        <v>118</v>
      </c>
      <c r="C32" s="449"/>
      <c r="D32" s="449"/>
      <c r="E32" s="449"/>
      <c r="F32" s="79"/>
      <c r="G32" s="36"/>
      <c r="H32" s="69"/>
      <c r="I32" s="37"/>
      <c r="J32" s="37"/>
      <c r="K32" s="37"/>
      <c r="L32" s="37"/>
      <c r="M32" s="37"/>
      <c r="N32" s="136"/>
    </row>
    <row r="33" spans="1:14" s="68" customFormat="1" ht="14.4" customHeight="1">
      <c r="A33" s="454" t="s">
        <v>113</v>
      </c>
      <c r="B33" s="448" t="s">
        <v>116</v>
      </c>
      <c r="C33" s="448"/>
      <c r="D33" s="448"/>
      <c r="E33" s="448"/>
      <c r="F33" s="79"/>
      <c r="G33" s="36"/>
      <c r="H33" s="69"/>
      <c r="I33" s="37"/>
      <c r="J33" s="37"/>
      <c r="K33" s="37"/>
      <c r="L33" s="37"/>
      <c r="M33" s="37"/>
      <c r="N33" s="136"/>
    </row>
    <row r="34" spans="1:14" s="68" customFormat="1" ht="14.4" customHeight="1">
      <c r="A34" s="454" t="s">
        <v>41</v>
      </c>
      <c r="B34" s="448" t="str">
        <f>A20</f>
        <v>#51 Lapland Univ of Applied Sciences</v>
      </c>
      <c r="C34" s="448"/>
      <c r="D34" s="448"/>
      <c r="E34" s="448"/>
      <c r="F34" s="37"/>
      <c r="G34" s="37"/>
      <c r="H34" s="37"/>
      <c r="I34" s="37"/>
      <c r="J34" s="37"/>
      <c r="K34" s="37"/>
      <c r="L34" s="37"/>
      <c r="M34" s="37"/>
      <c r="N34" s="136"/>
    </row>
    <row r="35" spans="1:14" s="68" customFormat="1" ht="15" customHeight="1">
      <c r="A35" s="406"/>
      <c r="B35" s="448"/>
      <c r="C35" s="448"/>
      <c r="D35" s="448"/>
      <c r="E35" s="448"/>
      <c r="F35" s="37"/>
      <c r="G35" s="37"/>
      <c r="H35" s="37"/>
      <c r="I35" s="37"/>
      <c r="J35" s="37"/>
      <c r="K35" s="37"/>
      <c r="L35" s="37"/>
      <c r="M35" s="37"/>
      <c r="N35" s="136"/>
    </row>
    <row r="36" spans="1:14" ht="15" customHeight="1">
      <c r="A36" s="406" t="s">
        <v>24</v>
      </c>
      <c r="B36" s="448"/>
      <c r="C36" s="448"/>
      <c r="D36" s="448"/>
      <c r="E36" s="448"/>
      <c r="F36" s="37"/>
      <c r="G36" s="37"/>
      <c r="H36" s="37"/>
      <c r="I36" s="6"/>
      <c r="J36" s="6"/>
      <c r="K36" s="6"/>
      <c r="L36" s="6"/>
      <c r="M36" s="6"/>
      <c r="N36" s="18"/>
    </row>
    <row r="37" spans="1:14">
      <c r="A37" s="78"/>
      <c r="B37" s="212"/>
    </row>
    <row r="38" spans="1:14">
      <c r="A38" s="78"/>
      <c r="B38" s="212"/>
    </row>
    <row r="39" spans="1:14">
      <c r="A39" s="78"/>
      <c r="B39" s="212"/>
    </row>
    <row r="40" spans="1:14">
      <c r="A40" s="167"/>
      <c r="B40" s="212"/>
      <c r="C40" s="135"/>
    </row>
    <row r="41" spans="1:14">
      <c r="A41" s="167"/>
      <c r="B41" s="212"/>
      <c r="C41" s="135"/>
    </row>
  </sheetData>
  <mergeCells count="5">
    <mergeCell ref="B33:E33"/>
    <mergeCell ref="B34:E34"/>
    <mergeCell ref="B35:E35"/>
    <mergeCell ref="B32:E32"/>
    <mergeCell ref="B36:E36"/>
  </mergeCells>
  <phoneticPr fontId="26" type="noConversion"/>
  <printOptions gridLines="1"/>
  <pageMargins left="0.75" right="0.75" top="1" bottom="1" header="0.5" footer="0.5"/>
  <pageSetup scale="60" orientation="landscape" horizontalDpi="4294967294" r:id="rId1"/>
  <headerFooter alignWithMargins="0"/>
</worksheet>
</file>

<file path=xl/worksheets/sheet10.xml><?xml version="1.0" encoding="utf-8"?>
<worksheet xmlns="http://schemas.openxmlformats.org/spreadsheetml/2006/main" xmlns:r="http://schemas.openxmlformats.org/officeDocument/2006/relationships">
  <dimension ref="A1:E14"/>
  <sheetViews>
    <sheetView workbookViewId="0">
      <selection activeCell="B6" sqref="B6"/>
    </sheetView>
  </sheetViews>
  <sheetFormatPr defaultRowHeight="13.2"/>
  <cols>
    <col min="1" max="1" width="36.109375" customWidth="1"/>
    <col min="2" max="2" width="17.6640625" style="237" bestFit="1" customWidth="1"/>
    <col min="3" max="3" width="14.6640625" customWidth="1"/>
  </cols>
  <sheetData>
    <row r="1" spans="1:5" ht="17.399999999999999">
      <c r="A1" s="7" t="s">
        <v>133</v>
      </c>
      <c r="B1" s="239"/>
      <c r="C1" s="6"/>
      <c r="D1" s="6"/>
      <c r="E1" s="6"/>
    </row>
    <row r="2" spans="1:5">
      <c r="A2" s="6"/>
      <c r="B2" s="10"/>
      <c r="C2" s="6"/>
      <c r="D2" s="6"/>
      <c r="E2" s="6"/>
    </row>
    <row r="3" spans="1:5">
      <c r="A3" s="12"/>
      <c r="B3" s="14" t="s">
        <v>10</v>
      </c>
      <c r="C3" s="56" t="s">
        <v>7</v>
      </c>
      <c r="D3" s="6"/>
      <c r="E3" s="6"/>
    </row>
    <row r="4" spans="1:5" ht="14.4">
      <c r="A4" s="405" t="s">
        <v>115</v>
      </c>
      <c r="B4" s="271" t="s">
        <v>141</v>
      </c>
      <c r="C4" s="395">
        <f>IF(B4="fail",0,50)</f>
        <v>50</v>
      </c>
      <c r="D4" s="440"/>
      <c r="E4" s="6"/>
    </row>
    <row r="5" spans="1:5" ht="14.4">
      <c r="A5" s="405" t="s">
        <v>116</v>
      </c>
      <c r="B5" s="271" t="s">
        <v>141</v>
      </c>
      <c r="C5" s="395">
        <f>IF(B5="fail",0,50)</f>
        <v>50</v>
      </c>
      <c r="D5" s="440"/>
      <c r="E5" s="6"/>
    </row>
    <row r="6" spans="1:5" ht="14.4">
      <c r="A6" s="405" t="s">
        <v>117</v>
      </c>
      <c r="B6" s="271" t="s">
        <v>142</v>
      </c>
      <c r="C6" s="395">
        <f t="shared" ref="C6" si="0">IF(B6="fail",0,50)</f>
        <v>0</v>
      </c>
      <c r="D6" s="347"/>
      <c r="E6" s="6"/>
    </row>
    <row r="7" spans="1:5" ht="14.4">
      <c r="A7" s="405" t="s">
        <v>118</v>
      </c>
      <c r="B7" s="271" t="s">
        <v>141</v>
      </c>
      <c r="C7" s="395">
        <f>IF(B7="fail",0,50)</f>
        <v>50</v>
      </c>
      <c r="D7" s="347"/>
      <c r="E7" s="6"/>
    </row>
    <row r="8" spans="1:5" ht="14.4">
      <c r="A8" s="405" t="s">
        <v>119</v>
      </c>
      <c r="B8" s="271" t="s">
        <v>142</v>
      </c>
      <c r="C8" s="395">
        <f>IF(B8="fail",0,50)</f>
        <v>0</v>
      </c>
      <c r="D8" s="347"/>
      <c r="E8" s="6"/>
    </row>
    <row r="9" spans="1:5" ht="14.4">
      <c r="A9" s="421" t="s">
        <v>139</v>
      </c>
      <c r="B9" s="271"/>
      <c r="C9" s="395"/>
      <c r="D9" s="347"/>
    </row>
    <row r="10" spans="1:5">
      <c r="A10" s="209"/>
      <c r="B10" s="331"/>
      <c r="C10" s="156"/>
      <c r="D10" s="6"/>
      <c r="E10" s="6"/>
    </row>
    <row r="11" spans="1:5" s="143" customFormat="1">
      <c r="A11" s="209"/>
      <c r="B11" s="331"/>
      <c r="C11" s="156"/>
      <c r="D11" s="137"/>
      <c r="E11" s="137"/>
    </row>
    <row r="12" spans="1:5" ht="17.399999999999999">
      <c r="A12" s="209"/>
      <c r="B12" s="368"/>
      <c r="C12" s="156"/>
    </row>
    <row r="13" spans="1:5">
      <c r="A13" s="209"/>
      <c r="B13" s="369"/>
      <c r="C13" s="156"/>
    </row>
    <row r="14" spans="1:5">
      <c r="A14" s="209"/>
      <c r="B14" s="369"/>
      <c r="C14" s="156"/>
    </row>
  </sheetData>
  <phoneticPr fontId="26" type="noConversion"/>
  <printOptions gridLines="1"/>
  <pageMargins left="0.75" right="0.75" top="1" bottom="1" header="0.5" footer="0.5"/>
  <pageSetup orientation="landscape" horizontalDpi="4294967294" r:id="rId1"/>
  <headerFooter alignWithMargins="0"/>
</worksheet>
</file>

<file path=xl/worksheets/sheet11.xml><?xml version="1.0" encoding="utf-8"?>
<worksheet xmlns="http://schemas.openxmlformats.org/spreadsheetml/2006/main" xmlns:r="http://schemas.openxmlformats.org/officeDocument/2006/relationships">
  <dimension ref="A1:U27"/>
  <sheetViews>
    <sheetView workbookViewId="0">
      <selection activeCell="J7" sqref="J7"/>
    </sheetView>
  </sheetViews>
  <sheetFormatPr defaultRowHeight="13.2"/>
  <cols>
    <col min="1" max="1" width="48.33203125" customWidth="1"/>
    <col min="2" max="5" width="10.33203125" customWidth="1"/>
  </cols>
  <sheetData>
    <row r="1" spans="1:21" ht="17.399999999999999">
      <c r="A1" s="232" t="s">
        <v>132</v>
      </c>
    </row>
    <row r="2" spans="1:21" ht="17.399999999999999">
      <c r="A2" s="45"/>
      <c r="B2" s="30"/>
      <c r="C2" s="30"/>
      <c r="D2" s="30"/>
      <c r="E2" s="30"/>
      <c r="F2" s="31"/>
      <c r="G2" s="30"/>
      <c r="H2" s="30"/>
      <c r="I2" s="30"/>
      <c r="J2" s="30"/>
      <c r="K2" s="30"/>
      <c r="L2" s="30"/>
      <c r="M2" s="30"/>
      <c r="N2" s="30"/>
      <c r="O2" s="30"/>
      <c r="P2" s="30"/>
      <c r="Q2" s="30"/>
      <c r="R2" s="30"/>
      <c r="S2" s="30"/>
      <c r="T2" s="30"/>
      <c r="U2" s="30"/>
    </row>
    <row r="3" spans="1:21">
      <c r="B3" s="30"/>
      <c r="C3" s="30"/>
      <c r="D3" s="30"/>
      <c r="E3" s="30"/>
      <c r="F3" s="31"/>
      <c r="G3" s="30"/>
      <c r="H3" s="30"/>
      <c r="I3" s="30"/>
      <c r="J3" s="30"/>
      <c r="K3" s="30"/>
      <c r="L3" s="30"/>
      <c r="M3" s="30"/>
      <c r="N3" s="30"/>
      <c r="O3" s="30"/>
      <c r="P3" s="30"/>
      <c r="Q3" s="30"/>
      <c r="R3" s="30"/>
      <c r="S3" s="30"/>
      <c r="T3" s="30"/>
      <c r="U3" s="30"/>
    </row>
    <row r="4" spans="1:21">
      <c r="B4" s="134" t="s">
        <v>29</v>
      </c>
      <c r="C4" s="134" t="s">
        <v>30</v>
      </c>
      <c r="D4" s="134" t="s">
        <v>31</v>
      </c>
      <c r="E4" s="43" t="s">
        <v>13</v>
      </c>
      <c r="G4" s="38" t="s">
        <v>28</v>
      </c>
      <c r="H4" s="2" t="s">
        <v>16</v>
      </c>
    </row>
    <row r="5" spans="1:21" ht="15" customHeight="1">
      <c r="A5" s="405" t="s">
        <v>115</v>
      </c>
      <c r="B5" s="373">
        <v>174</v>
      </c>
      <c r="C5" s="374">
        <v>184</v>
      </c>
      <c r="D5" s="374">
        <v>304</v>
      </c>
      <c r="E5" s="420">
        <f>SUM(B5:D5)</f>
        <v>662</v>
      </c>
      <c r="F5" s="251"/>
      <c r="G5" s="247">
        <v>100</v>
      </c>
      <c r="H5" s="247">
        <v>1</v>
      </c>
    </row>
    <row r="6" spans="1:21" ht="14.4">
      <c r="A6" s="405" t="s">
        <v>116</v>
      </c>
      <c r="B6" s="339"/>
      <c r="C6" s="339"/>
      <c r="D6" s="339"/>
      <c r="E6" s="420">
        <f t="shared" ref="E6:E10" si="0">SUM(B6:D6)</f>
        <v>0</v>
      </c>
      <c r="F6" s="266"/>
      <c r="G6" s="247"/>
      <c r="H6" s="247">
        <v>1</v>
      </c>
    </row>
    <row r="7" spans="1:21" ht="14.4">
      <c r="A7" s="405" t="s">
        <v>117</v>
      </c>
      <c r="B7" s="339"/>
      <c r="C7" s="339"/>
      <c r="D7" s="339"/>
      <c r="E7" s="420">
        <f t="shared" si="0"/>
        <v>0</v>
      </c>
      <c r="F7" s="251"/>
      <c r="G7" s="247"/>
      <c r="H7" s="247">
        <v>1</v>
      </c>
    </row>
    <row r="8" spans="1:21" ht="14.4">
      <c r="A8" s="405" t="s">
        <v>118</v>
      </c>
      <c r="B8" s="339"/>
      <c r="C8" s="339"/>
      <c r="D8" s="339"/>
      <c r="E8" s="420">
        <f t="shared" si="0"/>
        <v>0</v>
      </c>
      <c r="F8" s="251"/>
      <c r="G8" s="247"/>
      <c r="H8" s="247">
        <v>1</v>
      </c>
    </row>
    <row r="9" spans="1:21" ht="14.4">
      <c r="A9" s="405" t="s">
        <v>119</v>
      </c>
      <c r="B9" s="339"/>
      <c r="C9" s="339"/>
      <c r="D9" s="339"/>
      <c r="E9" s="420">
        <f t="shared" si="0"/>
        <v>0</v>
      </c>
      <c r="F9" s="251"/>
      <c r="G9" s="247"/>
      <c r="H9" s="247">
        <v>1</v>
      </c>
    </row>
    <row r="10" spans="1:21" ht="14.4">
      <c r="A10" s="421" t="s">
        <v>139</v>
      </c>
      <c r="B10" s="339"/>
      <c r="C10" s="339"/>
      <c r="D10" s="339"/>
      <c r="E10" s="420">
        <f t="shared" si="0"/>
        <v>0</v>
      </c>
      <c r="F10" s="251"/>
      <c r="G10" s="247"/>
      <c r="H10" s="247">
        <v>1</v>
      </c>
    </row>
    <row r="11" spans="1:21">
      <c r="A11" s="190"/>
      <c r="B11" s="195"/>
      <c r="C11" s="195"/>
      <c r="D11" s="195"/>
      <c r="E11" s="63"/>
      <c r="F11" s="211"/>
      <c r="G11" s="182"/>
      <c r="H11" s="182"/>
    </row>
    <row r="12" spans="1:21">
      <c r="A12" s="309" t="s">
        <v>89</v>
      </c>
      <c r="B12" s="204"/>
      <c r="C12" s="211"/>
      <c r="D12" s="211"/>
      <c r="E12" s="1"/>
      <c r="F12" s="1"/>
      <c r="G12" s="182"/>
      <c r="H12" s="182"/>
    </row>
    <row r="13" spans="1:21" ht="17.399999999999999">
      <c r="A13" s="309" t="s">
        <v>70</v>
      </c>
      <c r="B13" s="299"/>
      <c r="C13" s="211"/>
      <c r="D13" s="211"/>
      <c r="E13" s="296"/>
      <c r="F13" s="1"/>
      <c r="G13" s="182"/>
      <c r="H13" s="182"/>
    </row>
    <row r="14" spans="1:21">
      <c r="A14" s="309" t="s">
        <v>90</v>
      </c>
      <c r="B14" s="299"/>
      <c r="C14" s="211"/>
      <c r="D14" s="211"/>
      <c r="E14" s="1"/>
      <c r="F14" s="1"/>
      <c r="G14" s="182"/>
      <c r="H14" s="182"/>
    </row>
    <row r="15" spans="1:21">
      <c r="A15" s="11" t="s">
        <v>72</v>
      </c>
      <c r="B15" s="332">
        <f>B19/(B17-B18)</f>
        <v>-0.15105740181268881</v>
      </c>
      <c r="C15" s="211"/>
      <c r="D15" s="211"/>
      <c r="E15" s="1"/>
      <c r="F15" s="1"/>
      <c r="G15" s="182"/>
      <c r="H15" s="182"/>
    </row>
    <row r="16" spans="1:21">
      <c r="A16" s="11" t="s">
        <v>91</v>
      </c>
      <c r="B16" s="308">
        <f>-(B15*B18)</f>
        <v>100</v>
      </c>
      <c r="E16" s="63"/>
    </row>
    <row r="17" spans="1:5">
      <c r="A17" s="11" t="s">
        <v>57</v>
      </c>
      <c r="B17" s="308">
        <f>MIN(E5:E10)</f>
        <v>0</v>
      </c>
      <c r="C17" s="176" t="s">
        <v>32</v>
      </c>
      <c r="E17" s="63"/>
    </row>
    <row r="18" spans="1:5">
      <c r="A18" s="11" t="s">
        <v>56</v>
      </c>
      <c r="B18" s="308">
        <f>MAX(E5:E10)</f>
        <v>662</v>
      </c>
      <c r="C18" s="176" t="s">
        <v>32</v>
      </c>
      <c r="E18" s="63"/>
    </row>
    <row r="19" spans="1:5">
      <c r="A19" s="11" t="s">
        <v>92</v>
      </c>
      <c r="B19" s="3">
        <v>100</v>
      </c>
      <c r="E19" s="63"/>
    </row>
    <row r="20" spans="1:5">
      <c r="E20" s="63"/>
    </row>
    <row r="21" spans="1:5">
      <c r="E21" s="63"/>
    </row>
    <row r="22" spans="1:5">
      <c r="E22" s="63"/>
    </row>
    <row r="23" spans="1:5">
      <c r="E23" s="63"/>
    </row>
    <row r="24" spans="1:5">
      <c r="E24" s="63"/>
    </row>
    <row r="25" spans="1:5">
      <c r="E25" s="63"/>
    </row>
    <row r="26" spans="1:5">
      <c r="E26" s="63"/>
    </row>
    <row r="27" spans="1:5">
      <c r="E27" s="63"/>
    </row>
  </sheetData>
  <phoneticPr fontId="26" type="noConversion"/>
  <printOptions gridLines="1"/>
  <pageMargins left="0.75" right="0.75" top="1" bottom="1" header="0.5" footer="0.5"/>
  <pageSetup orientation="landscape"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H69"/>
  <sheetViews>
    <sheetView workbookViewId="0">
      <selection activeCell="A11" sqref="A11"/>
    </sheetView>
  </sheetViews>
  <sheetFormatPr defaultRowHeight="13.2"/>
  <cols>
    <col min="1" max="1" width="47.6640625" customWidth="1"/>
    <col min="2" max="2" width="9.6640625" customWidth="1"/>
    <col min="3" max="3" width="10" customWidth="1"/>
    <col min="4" max="4" width="11.44140625" customWidth="1"/>
    <col min="5" max="5" width="11.33203125" customWidth="1"/>
    <col min="6" max="6" width="14.33203125" customWidth="1"/>
    <col min="7" max="7" width="12.6640625" customWidth="1"/>
    <col min="8" max="8" width="12.44140625" customWidth="1"/>
    <col min="9" max="9" width="11" customWidth="1"/>
  </cols>
  <sheetData>
    <row r="1" spans="1:8" ht="17.399999999999999">
      <c r="A1" s="232" t="s">
        <v>131</v>
      </c>
    </row>
    <row r="2" spans="1:8" ht="17.399999999999999">
      <c r="A2" s="7" t="s">
        <v>114</v>
      </c>
      <c r="B2" s="8"/>
      <c r="C2" s="6"/>
      <c r="D2" s="9"/>
      <c r="E2" s="214"/>
      <c r="F2" s="37"/>
      <c r="G2" s="6"/>
      <c r="H2" s="6"/>
    </row>
    <row r="3" spans="1:8" s="68" customFormat="1" ht="12.75" customHeight="1">
      <c r="A3" s="37"/>
      <c r="B3" s="37"/>
      <c r="C3" s="37"/>
      <c r="D3" s="69"/>
      <c r="E3" s="166"/>
      <c r="F3" s="37"/>
      <c r="G3" s="37"/>
      <c r="H3" s="37"/>
    </row>
    <row r="4" spans="1:8">
      <c r="A4" s="6"/>
      <c r="B4" s="11"/>
      <c r="C4" s="12"/>
      <c r="D4" s="12"/>
      <c r="E4" s="6"/>
      <c r="F4" s="6"/>
      <c r="G4" s="6"/>
    </row>
    <row r="5" spans="1:8" ht="27" customHeight="1">
      <c r="A5" s="10"/>
      <c r="B5" s="38" t="s">
        <v>17</v>
      </c>
      <c r="C5" s="38" t="s">
        <v>18</v>
      </c>
      <c r="D5" s="38" t="s">
        <v>20</v>
      </c>
      <c r="E5" s="35" t="s">
        <v>5</v>
      </c>
      <c r="F5" s="5" t="s">
        <v>16</v>
      </c>
      <c r="G5" s="18"/>
      <c r="H5" s="35"/>
    </row>
    <row r="6" spans="1:8" ht="15" thickBot="1">
      <c r="A6" s="405" t="s">
        <v>115</v>
      </c>
      <c r="B6" s="397"/>
      <c r="C6" s="401"/>
      <c r="D6" s="399">
        <f t="shared" ref="D6:D10" si="0">MIN(B6:C6)</f>
        <v>0</v>
      </c>
      <c r="E6" s="248">
        <v>0</v>
      </c>
      <c r="F6" s="252">
        <f t="shared" ref="F6:F11" si="1">RANK(E6,$E$6:$E$11)</f>
        <v>1</v>
      </c>
      <c r="G6" s="18"/>
      <c r="H6" s="67"/>
    </row>
    <row r="7" spans="1:8" ht="14.4">
      <c r="A7" s="405" t="s">
        <v>116</v>
      </c>
      <c r="B7" s="380"/>
      <c r="C7" s="381"/>
      <c r="D7" s="399">
        <f t="shared" si="0"/>
        <v>0</v>
      </c>
      <c r="E7" s="248">
        <v>0</v>
      </c>
      <c r="F7" s="252">
        <f t="shared" si="1"/>
        <v>1</v>
      </c>
      <c r="G7" s="18"/>
      <c r="H7" s="67"/>
    </row>
    <row r="8" spans="1:8" ht="14.4">
      <c r="A8" s="405" t="s">
        <v>117</v>
      </c>
      <c r="B8" s="380"/>
      <c r="C8" s="381"/>
      <c r="D8" s="399">
        <f t="shared" si="0"/>
        <v>0</v>
      </c>
      <c r="E8" s="248">
        <v>0</v>
      </c>
      <c r="F8" s="252">
        <f t="shared" si="1"/>
        <v>1</v>
      </c>
      <c r="G8" s="18"/>
      <c r="H8" s="67"/>
    </row>
    <row r="9" spans="1:8" ht="14.4">
      <c r="A9" s="405" t="s">
        <v>118</v>
      </c>
      <c r="B9" s="380"/>
      <c r="C9" s="381"/>
      <c r="D9" s="399">
        <f t="shared" si="0"/>
        <v>0</v>
      </c>
      <c r="E9" s="248">
        <v>0</v>
      </c>
      <c r="F9" s="252">
        <f t="shared" si="1"/>
        <v>1</v>
      </c>
      <c r="G9" s="18"/>
      <c r="H9" s="67"/>
    </row>
    <row r="10" spans="1:8" ht="15" thickBot="1">
      <c r="A10" s="405" t="s">
        <v>119</v>
      </c>
      <c r="B10" s="380"/>
      <c r="C10" s="381"/>
      <c r="D10" s="399">
        <f t="shared" si="0"/>
        <v>0</v>
      </c>
      <c r="E10" s="248">
        <v>0</v>
      </c>
      <c r="F10" s="252">
        <f t="shared" si="1"/>
        <v>1</v>
      </c>
      <c r="G10" s="18"/>
      <c r="H10" s="67"/>
    </row>
    <row r="11" spans="1:8" ht="14.4">
      <c r="A11" s="421" t="s">
        <v>139</v>
      </c>
      <c r="B11" s="398"/>
      <c r="C11" s="400"/>
      <c r="D11" s="399">
        <f t="shared" ref="D11" si="2">MIN(B11:C11)</f>
        <v>0</v>
      </c>
      <c r="E11" s="248">
        <v>0</v>
      </c>
      <c r="F11" s="252">
        <f t="shared" si="1"/>
        <v>1</v>
      </c>
    </row>
    <row r="12" spans="1:8">
      <c r="A12" s="190"/>
      <c r="B12" s="202"/>
      <c r="C12" s="202"/>
      <c r="D12" s="141"/>
      <c r="E12" s="76"/>
      <c r="F12" s="77"/>
      <c r="G12" s="18"/>
      <c r="H12" s="67"/>
    </row>
    <row r="13" spans="1:8" s="143" customFormat="1">
      <c r="A13" s="309" t="s">
        <v>89</v>
      </c>
      <c r="B13" s="204"/>
      <c r="C13" s="202"/>
      <c r="D13" s="141"/>
      <c r="E13" s="76"/>
      <c r="F13" s="77"/>
      <c r="G13" s="144"/>
      <c r="H13" s="147"/>
    </row>
    <row r="14" spans="1:8" ht="17.399999999999999">
      <c r="A14" s="309" t="s">
        <v>70</v>
      </c>
      <c r="B14" s="299"/>
      <c r="C14" s="202"/>
      <c r="D14" s="296"/>
      <c r="E14" s="76"/>
      <c r="F14" s="77"/>
      <c r="G14" s="5"/>
      <c r="H14" s="2"/>
    </row>
    <row r="15" spans="1:8">
      <c r="A15" s="309" t="s">
        <v>93</v>
      </c>
      <c r="B15" s="299"/>
      <c r="C15" s="202"/>
      <c r="D15" s="141"/>
      <c r="E15" s="76"/>
      <c r="F15" s="77"/>
      <c r="G15" s="18"/>
      <c r="H15" s="3"/>
    </row>
    <row r="16" spans="1:8">
      <c r="A16" s="11" t="s">
        <v>72</v>
      </c>
      <c r="B16" s="332" t="e">
        <f>B20/(B18-B19)</f>
        <v>#DIV/0!</v>
      </c>
      <c r="C16" s="202"/>
      <c r="D16" s="141"/>
      <c r="E16" s="76"/>
      <c r="F16" s="77"/>
      <c r="G16" s="18"/>
      <c r="H16" s="3"/>
    </row>
    <row r="17" spans="1:8">
      <c r="A17" s="11" t="s">
        <v>91</v>
      </c>
      <c r="B17" s="308" t="e">
        <f>-(B16*B19)</f>
        <v>#DIV/0!</v>
      </c>
      <c r="C17" s="57"/>
      <c r="D17" s="57"/>
      <c r="E17" s="18"/>
      <c r="F17" s="18"/>
      <c r="G17" s="18"/>
      <c r="H17" s="3"/>
    </row>
    <row r="18" spans="1:8">
      <c r="A18" s="11" t="s">
        <v>57</v>
      </c>
      <c r="B18" s="308">
        <f>MIN(D6:D11)</f>
        <v>0</v>
      </c>
      <c r="C18" s="331" t="s">
        <v>94</v>
      </c>
      <c r="D18" s="57"/>
      <c r="E18" s="18"/>
      <c r="F18" s="18"/>
      <c r="G18" s="18"/>
      <c r="H18" s="3"/>
    </row>
    <row r="19" spans="1:8">
      <c r="A19" s="11" t="s">
        <v>56</v>
      </c>
      <c r="B19" s="308">
        <f>MAX(D6:D11)</f>
        <v>0</v>
      </c>
      <c r="C19" s="331" t="s">
        <v>94</v>
      </c>
      <c r="D19" s="57"/>
      <c r="E19" s="18"/>
      <c r="F19" s="18"/>
      <c r="G19" s="18"/>
      <c r="H19" s="3"/>
    </row>
    <row r="20" spans="1:8">
      <c r="A20" s="11" t="s">
        <v>92</v>
      </c>
      <c r="B20" s="3">
        <v>50</v>
      </c>
      <c r="C20" s="57"/>
      <c r="D20" s="57"/>
      <c r="E20" s="18"/>
      <c r="F20" s="18"/>
      <c r="G20" s="18"/>
      <c r="H20" s="3"/>
    </row>
    <row r="21" spans="1:8">
      <c r="A21" s="25"/>
      <c r="B21" s="57"/>
      <c r="C21" s="139"/>
      <c r="D21" s="57"/>
      <c r="E21" s="18"/>
      <c r="F21" s="18"/>
      <c r="G21" s="18"/>
      <c r="H21" s="3"/>
    </row>
    <row r="22" spans="1:8">
      <c r="A22" s="25"/>
      <c r="B22" s="57"/>
      <c r="C22" s="57"/>
      <c r="D22" s="57"/>
      <c r="E22" s="18"/>
      <c r="F22" s="18"/>
      <c r="G22" s="18"/>
      <c r="H22" s="3"/>
    </row>
    <row r="23" spans="1:8">
      <c r="A23" s="25"/>
      <c r="B23" s="57"/>
      <c r="C23" s="57"/>
      <c r="D23" s="57"/>
      <c r="E23" s="18"/>
      <c r="F23" s="18"/>
      <c r="G23" s="18"/>
      <c r="H23" s="3"/>
    </row>
    <row r="24" spans="1:8">
      <c r="A24" s="25"/>
      <c r="B24" s="57"/>
      <c r="C24" s="57"/>
      <c r="D24" s="57"/>
      <c r="E24" s="18"/>
      <c r="F24" s="18"/>
      <c r="G24" s="18"/>
      <c r="H24" s="3"/>
    </row>
    <row r="25" spans="1:8">
      <c r="A25" s="25"/>
      <c r="B25" s="57"/>
      <c r="C25" s="57"/>
      <c r="D25" s="57"/>
      <c r="E25" s="18"/>
      <c r="F25" s="18"/>
      <c r="G25" s="18"/>
      <c r="H25" s="3"/>
    </row>
    <row r="26" spans="1:8">
      <c r="A26" s="25"/>
      <c r="B26" s="57"/>
      <c r="C26" s="57"/>
      <c r="D26" s="57"/>
      <c r="E26" s="18"/>
      <c r="F26" s="18"/>
      <c r="G26" s="18"/>
      <c r="H26" s="3"/>
    </row>
    <row r="27" spans="1:8">
      <c r="A27" s="25"/>
      <c r="B27" s="57"/>
      <c r="C27" s="57"/>
      <c r="D27" s="57"/>
      <c r="E27" s="18"/>
      <c r="F27" s="18"/>
      <c r="G27" s="18"/>
      <c r="H27" s="3"/>
    </row>
    <row r="28" spans="1:8">
      <c r="A28" s="25"/>
      <c r="B28" s="57"/>
      <c r="C28" s="57"/>
      <c r="D28" s="57"/>
      <c r="E28" s="18"/>
      <c r="F28" s="18"/>
      <c r="G28" s="18"/>
      <c r="H28" s="6"/>
    </row>
    <row r="29" spans="1:8">
      <c r="A29" s="25"/>
      <c r="B29" s="57"/>
      <c r="C29" s="57"/>
      <c r="D29" s="57"/>
      <c r="E29" s="18"/>
      <c r="F29" s="18"/>
      <c r="G29" s="18"/>
      <c r="H29" s="6"/>
    </row>
    <row r="30" spans="1:8">
      <c r="A30" s="12"/>
      <c r="B30" s="57"/>
      <c r="C30" s="57"/>
      <c r="D30" s="57"/>
      <c r="E30" s="18"/>
      <c r="F30" s="18"/>
      <c r="G30" s="18"/>
      <c r="H30" s="6"/>
    </row>
    <row r="31" spans="1:8">
      <c r="A31" s="12"/>
      <c r="B31" s="57"/>
      <c r="C31" s="57"/>
      <c r="D31" s="57"/>
      <c r="E31" s="18"/>
      <c r="F31" s="18"/>
      <c r="G31" s="18"/>
      <c r="H31" s="6"/>
    </row>
    <row r="32" spans="1:8">
      <c r="A32" s="12"/>
      <c r="B32" s="57"/>
      <c r="C32" s="57"/>
      <c r="D32" s="57"/>
      <c r="E32" s="18"/>
      <c r="F32" s="18"/>
      <c r="G32" s="18"/>
      <c r="H32" s="6"/>
    </row>
    <row r="33" spans="1:8">
      <c r="A33" s="51"/>
      <c r="B33" s="12"/>
      <c r="C33" s="12"/>
      <c r="D33" s="12"/>
      <c r="E33" s="6"/>
      <c r="F33" s="6"/>
      <c r="G33" s="6"/>
      <c r="H33" s="6"/>
    </row>
    <row r="34" spans="1:8">
      <c r="B34" s="4"/>
      <c r="C34" s="4"/>
      <c r="D34" s="4"/>
    </row>
    <row r="35" spans="1:8">
      <c r="B35" s="4"/>
      <c r="C35" s="4"/>
      <c r="D35" s="4"/>
    </row>
    <row r="36" spans="1:8">
      <c r="B36" s="4"/>
      <c r="C36" s="4"/>
      <c r="D36" s="4"/>
    </row>
    <row r="37" spans="1:8">
      <c r="B37" s="4"/>
      <c r="C37" s="4"/>
      <c r="D37" s="4"/>
    </row>
    <row r="38" spans="1:8">
      <c r="B38" s="4"/>
      <c r="C38" s="4"/>
      <c r="D38" s="4"/>
    </row>
    <row r="39" spans="1:8">
      <c r="B39" s="4"/>
      <c r="C39" s="4"/>
      <c r="D39" s="4"/>
    </row>
    <row r="40" spans="1:8">
      <c r="B40" s="4"/>
      <c r="C40" s="4"/>
      <c r="D40" s="4"/>
    </row>
    <row r="41" spans="1:8">
      <c r="B41" s="4"/>
      <c r="C41" s="4"/>
      <c r="D41" s="4"/>
    </row>
    <row r="42" spans="1:8">
      <c r="B42" s="4"/>
      <c r="C42" s="4"/>
      <c r="D42" s="4"/>
    </row>
    <row r="43" spans="1:8">
      <c r="B43" s="4"/>
      <c r="C43" s="4"/>
      <c r="D43" s="4"/>
    </row>
    <row r="44" spans="1:8">
      <c r="B44" s="4"/>
      <c r="C44" s="4"/>
      <c r="D44" s="4"/>
    </row>
    <row r="45" spans="1:8">
      <c r="B45" s="4"/>
      <c r="C45" s="4"/>
      <c r="D45" s="4"/>
    </row>
    <row r="46" spans="1:8">
      <c r="B46" s="4"/>
      <c r="C46" s="4"/>
      <c r="D46" s="4"/>
    </row>
    <row r="47" spans="1:8">
      <c r="B47" s="4"/>
      <c r="C47" s="4"/>
      <c r="D47" s="4"/>
    </row>
    <row r="48" spans="1:8">
      <c r="B48" s="4"/>
      <c r="C48" s="4"/>
      <c r="D48" s="4"/>
    </row>
    <row r="49" spans="2:4">
      <c r="B49" s="4"/>
      <c r="C49" s="4"/>
      <c r="D49" s="4"/>
    </row>
    <row r="50" spans="2:4">
      <c r="B50" s="4"/>
      <c r="C50" s="4"/>
      <c r="D50" s="4"/>
    </row>
    <row r="51" spans="2:4">
      <c r="B51" s="4"/>
      <c r="C51" s="4"/>
      <c r="D51" s="4"/>
    </row>
    <row r="52" spans="2:4">
      <c r="B52" s="4"/>
      <c r="C52" s="4"/>
      <c r="D52" s="4"/>
    </row>
    <row r="53" spans="2:4">
      <c r="B53" s="4"/>
      <c r="C53" s="4"/>
      <c r="D53" s="4"/>
    </row>
    <row r="54" spans="2:4">
      <c r="B54" s="4"/>
      <c r="C54" s="4"/>
      <c r="D54" s="4"/>
    </row>
    <row r="55" spans="2:4">
      <c r="B55" s="4"/>
      <c r="C55" s="4"/>
      <c r="D55" s="4"/>
    </row>
    <row r="56" spans="2:4">
      <c r="B56" s="4"/>
      <c r="C56" s="4"/>
      <c r="D56" s="4"/>
    </row>
    <row r="57" spans="2:4">
      <c r="B57" s="4"/>
      <c r="C57" s="4"/>
      <c r="D57" s="4"/>
    </row>
    <row r="58" spans="2:4">
      <c r="B58" s="4"/>
      <c r="C58" s="4"/>
      <c r="D58" s="4"/>
    </row>
    <row r="59" spans="2:4">
      <c r="B59" s="4"/>
      <c r="C59" s="4"/>
      <c r="D59" s="4"/>
    </row>
    <row r="60" spans="2:4">
      <c r="B60" s="4"/>
      <c r="C60" s="4"/>
      <c r="D60" s="4"/>
    </row>
    <row r="61" spans="2:4">
      <c r="B61" s="4"/>
      <c r="C61" s="4"/>
      <c r="D61" s="4"/>
    </row>
    <row r="62" spans="2:4">
      <c r="B62" s="4"/>
      <c r="C62" s="4"/>
      <c r="D62" s="4"/>
    </row>
    <row r="63" spans="2:4">
      <c r="B63" s="4"/>
      <c r="C63" s="4"/>
      <c r="D63" s="4"/>
    </row>
    <row r="64" spans="2:4">
      <c r="B64" s="4"/>
      <c r="C64" s="4"/>
      <c r="D64" s="4"/>
    </row>
    <row r="65" spans="2:4">
      <c r="B65" s="4"/>
      <c r="C65" s="4"/>
      <c r="D65" s="4"/>
    </row>
    <row r="66" spans="2:4">
      <c r="B66" s="4"/>
      <c r="C66" s="4"/>
      <c r="D66" s="4"/>
    </row>
    <row r="67" spans="2:4">
      <c r="B67" s="4"/>
      <c r="C67" s="4"/>
      <c r="D67" s="4"/>
    </row>
    <row r="68" spans="2:4">
      <c r="B68" s="4"/>
      <c r="C68" s="4"/>
      <c r="D68" s="4"/>
    </row>
    <row r="69" spans="2:4">
      <c r="B69" s="4"/>
      <c r="C69" s="4"/>
      <c r="D69" s="4"/>
    </row>
  </sheetData>
  <phoneticPr fontId="26" type="noConversion"/>
  <printOptions gridLines="1"/>
  <pageMargins left="0.75" right="0.75" top="0.5" bottom="0.5" header="0.5" footer="0.5"/>
  <pageSetup orientation="landscape" horizontalDpi="4294967294" verticalDpi="300" r:id="rId1"/>
  <headerFooter alignWithMargins="0"/>
</worksheet>
</file>

<file path=xl/worksheets/sheet13.xml><?xml version="1.0" encoding="utf-8"?>
<worksheet xmlns="http://schemas.openxmlformats.org/spreadsheetml/2006/main" xmlns:r="http://schemas.openxmlformats.org/officeDocument/2006/relationships">
  <dimension ref="A1:G20"/>
  <sheetViews>
    <sheetView workbookViewId="0">
      <selection activeCell="F10" sqref="F10:F11"/>
    </sheetView>
  </sheetViews>
  <sheetFormatPr defaultRowHeight="13.2"/>
  <cols>
    <col min="1" max="1" width="47" customWidth="1"/>
  </cols>
  <sheetData>
    <row r="1" spans="1:7" ht="17.399999999999999">
      <c r="A1" s="232" t="s">
        <v>130</v>
      </c>
    </row>
    <row r="2" spans="1:7" ht="17.399999999999999">
      <c r="A2" s="7"/>
      <c r="B2" s="8"/>
      <c r="C2" s="6"/>
      <c r="D2" s="9" t="s">
        <v>58</v>
      </c>
      <c r="E2" s="214">
        <f>MAX(D7:D11)</f>
        <v>32.44</v>
      </c>
      <c r="F2" s="37"/>
      <c r="G2" s="6"/>
    </row>
    <row r="3" spans="1:7">
      <c r="A3" s="37"/>
      <c r="B3" s="37"/>
      <c r="C3" s="37"/>
      <c r="D3" s="69" t="s">
        <v>8</v>
      </c>
      <c r="E3" s="166">
        <f>MIN(D7:D11)</f>
        <v>11.3</v>
      </c>
      <c r="F3" s="37" t="s">
        <v>9</v>
      </c>
      <c r="G3" s="37"/>
    </row>
    <row r="4" spans="1:7">
      <c r="A4" s="6"/>
      <c r="B4" s="11"/>
      <c r="C4" s="12"/>
      <c r="D4" s="12"/>
      <c r="E4" s="6"/>
      <c r="F4" s="6"/>
      <c r="G4" s="6"/>
    </row>
    <row r="5" spans="1:7" ht="27" thickBot="1">
      <c r="A5" s="10"/>
      <c r="B5" s="38" t="s">
        <v>17</v>
      </c>
      <c r="C5" s="38" t="s">
        <v>18</v>
      </c>
      <c r="D5" s="38" t="s">
        <v>20</v>
      </c>
      <c r="E5" s="35" t="s">
        <v>5</v>
      </c>
      <c r="F5" s="5" t="s">
        <v>16</v>
      </c>
      <c r="G5" s="382" t="s">
        <v>105</v>
      </c>
    </row>
    <row r="6" spans="1:7" ht="30.75" customHeight="1">
      <c r="A6" s="405" t="s">
        <v>115</v>
      </c>
      <c r="B6" s="443">
        <v>13.79</v>
      </c>
      <c r="C6" s="447">
        <v>13.44</v>
      </c>
      <c r="D6" s="444">
        <v>13.44</v>
      </c>
      <c r="E6" s="248">
        <f>IF(D6="DNF",0,($B$16*D6+$B$17))</f>
        <v>44.938505203405867</v>
      </c>
      <c r="F6" s="252">
        <f t="shared" ref="F6:F11" si="0">RANK(E6,$E$6:$E$11)</f>
        <v>3</v>
      </c>
      <c r="G6" s="403"/>
    </row>
    <row r="7" spans="1:7" ht="34.5" customHeight="1">
      <c r="A7" s="405" t="s">
        <v>116</v>
      </c>
      <c r="B7" s="445">
        <v>11.78</v>
      </c>
      <c r="C7" s="446">
        <v>11.3</v>
      </c>
      <c r="D7" s="444">
        <v>11.3</v>
      </c>
      <c r="E7" s="248">
        <f t="shared" ref="E7:E11" si="1">IF(D7="DNF",0,($B$16*D7+$B$17))</f>
        <v>50</v>
      </c>
      <c r="F7" s="252">
        <f t="shared" si="0"/>
        <v>2</v>
      </c>
      <c r="G7" s="18"/>
    </row>
    <row r="8" spans="1:7" ht="32.4" customHeight="1">
      <c r="A8" s="405" t="s">
        <v>117</v>
      </c>
      <c r="B8" s="445"/>
      <c r="C8" s="446"/>
      <c r="D8" s="444"/>
      <c r="E8" s="248">
        <f t="shared" si="1"/>
        <v>76.726584673604549</v>
      </c>
      <c r="F8" s="252">
        <f t="shared" si="0"/>
        <v>1</v>
      </c>
      <c r="G8" s="18"/>
    </row>
    <row r="9" spans="1:7" ht="39.6" customHeight="1">
      <c r="A9" s="405" t="s">
        <v>118</v>
      </c>
      <c r="B9" s="445">
        <v>32.44</v>
      </c>
      <c r="C9" s="446"/>
      <c r="D9" s="444">
        <v>32.44</v>
      </c>
      <c r="E9" s="248">
        <f t="shared" si="1"/>
        <v>0</v>
      </c>
      <c r="F9" s="252">
        <f t="shared" si="0"/>
        <v>4</v>
      </c>
      <c r="G9" s="18"/>
    </row>
    <row r="10" spans="1:7" ht="33.6" customHeight="1">
      <c r="A10" s="405" t="s">
        <v>119</v>
      </c>
      <c r="B10" s="445"/>
      <c r="C10" s="446"/>
      <c r="D10" s="444"/>
      <c r="E10" s="248">
        <v>0</v>
      </c>
      <c r="F10" s="252">
        <f t="shared" si="0"/>
        <v>4</v>
      </c>
      <c r="G10" s="18"/>
    </row>
    <row r="11" spans="1:7" ht="33.6" customHeight="1">
      <c r="A11" s="421" t="s">
        <v>139</v>
      </c>
      <c r="B11" s="445"/>
      <c r="C11" s="446"/>
      <c r="D11" s="444"/>
      <c r="E11" s="248">
        <v>0</v>
      </c>
      <c r="F11" s="252">
        <f t="shared" si="0"/>
        <v>4</v>
      </c>
    </row>
    <row r="13" spans="1:7">
      <c r="A13" s="309" t="s">
        <v>89</v>
      </c>
      <c r="B13" s="204"/>
      <c r="C13" s="202"/>
    </row>
    <row r="14" spans="1:7" ht="17.399999999999999">
      <c r="A14" s="309" t="s">
        <v>70</v>
      </c>
      <c r="B14" s="299"/>
      <c r="C14" s="202"/>
      <c r="E14" s="296"/>
    </row>
    <row r="15" spans="1:7">
      <c r="A15" s="309" t="s">
        <v>93</v>
      </c>
      <c r="B15" s="299"/>
      <c r="C15" s="202"/>
    </row>
    <row r="16" spans="1:7">
      <c r="A16" s="11" t="s">
        <v>72</v>
      </c>
      <c r="B16" s="332">
        <f>IF(D7="DNF",0,(B20/(B18-B19)))</f>
        <v>-2.3651844843897827</v>
      </c>
      <c r="C16" s="202"/>
    </row>
    <row r="17" spans="1:3">
      <c r="A17" s="11" t="s">
        <v>91</v>
      </c>
      <c r="B17" s="308">
        <f>-(B16*B19)</f>
        <v>76.726584673604549</v>
      </c>
      <c r="C17" s="57"/>
    </row>
    <row r="18" spans="1:3">
      <c r="A18" s="11" t="s">
        <v>57</v>
      </c>
      <c r="B18" s="308">
        <f>MIN(D6:D11)</f>
        <v>11.3</v>
      </c>
      <c r="C18" s="331" t="s">
        <v>94</v>
      </c>
    </row>
    <row r="19" spans="1:3">
      <c r="A19" s="11" t="s">
        <v>56</v>
      </c>
      <c r="B19" s="308">
        <f>MAX(D6:D11)</f>
        <v>32.44</v>
      </c>
      <c r="C19" s="331" t="s">
        <v>94</v>
      </c>
    </row>
    <row r="20" spans="1:3">
      <c r="A20" s="11" t="s">
        <v>92</v>
      </c>
      <c r="B20" s="3">
        <v>50</v>
      </c>
      <c r="C20" s="57"/>
    </row>
  </sheetData>
  <pageMargins left="0.7" right="0.7" top="0.75" bottom="0.75" header="0.3" footer="0.3"/>
  <pageSetup orientation="landscape" r:id="rId1"/>
</worksheet>
</file>

<file path=xl/worksheets/sheet14.xml><?xml version="1.0" encoding="utf-8"?>
<worksheet xmlns="http://schemas.openxmlformats.org/spreadsheetml/2006/main" xmlns:r="http://schemas.openxmlformats.org/officeDocument/2006/relationships">
  <sheetPr>
    <pageSetUpPr fitToPage="1"/>
  </sheetPr>
  <dimension ref="A1:K28"/>
  <sheetViews>
    <sheetView topLeftCell="B3" zoomScale="90" workbookViewId="0">
      <selection activeCell="K8" sqref="K8"/>
    </sheetView>
  </sheetViews>
  <sheetFormatPr defaultRowHeight="13.2"/>
  <cols>
    <col min="1" max="1" width="51.5546875" customWidth="1"/>
    <col min="2" max="2" width="12.44140625" style="68" customWidth="1"/>
    <col min="3" max="3" width="12.6640625" customWidth="1"/>
    <col min="4" max="4" width="12.33203125" customWidth="1"/>
    <col min="5" max="5" width="14" customWidth="1"/>
    <col min="6" max="6" width="10.6640625" style="68" customWidth="1"/>
    <col min="7" max="7" width="9.88671875" customWidth="1"/>
    <col min="8" max="8" width="15.6640625" style="68" customWidth="1"/>
    <col min="9" max="9" width="13.5546875" style="68" customWidth="1"/>
    <col min="10" max="10" width="5.5546875" style="68" bestFit="1" customWidth="1"/>
    <col min="11" max="11" width="30.33203125" style="68" customWidth="1"/>
  </cols>
  <sheetData>
    <row r="1" spans="1:11" ht="17.399999999999999">
      <c r="A1" s="7" t="s">
        <v>129</v>
      </c>
      <c r="B1" s="7"/>
      <c r="C1" s="6"/>
      <c r="D1" s="6"/>
      <c r="E1" s="6"/>
      <c r="F1" s="37"/>
      <c r="G1" s="6"/>
      <c r="H1" s="37"/>
      <c r="I1" s="37"/>
      <c r="J1" s="37"/>
      <c r="K1" s="37"/>
    </row>
    <row r="2" spans="1:11">
      <c r="A2" s="25"/>
      <c r="B2" s="221"/>
      <c r="C2" s="25"/>
      <c r="D2" s="25"/>
      <c r="E2" s="25"/>
      <c r="F2" s="221"/>
      <c r="G2" s="25"/>
      <c r="H2" s="221"/>
      <c r="I2" s="221"/>
      <c r="J2" s="37"/>
      <c r="K2" s="37"/>
    </row>
    <row r="3" spans="1:11" s="161" customFormat="1" ht="39.6">
      <c r="A3" s="160"/>
      <c r="B3" s="215" t="s">
        <v>21</v>
      </c>
      <c r="C3" s="38" t="s">
        <v>3</v>
      </c>
      <c r="D3" s="38" t="s">
        <v>35</v>
      </c>
      <c r="E3" s="38" t="s">
        <v>104</v>
      </c>
      <c r="F3" s="215" t="s">
        <v>60</v>
      </c>
      <c r="G3" s="38" t="s">
        <v>4</v>
      </c>
      <c r="H3" s="215" t="s">
        <v>36</v>
      </c>
      <c r="I3" s="215" t="s">
        <v>37</v>
      </c>
      <c r="J3" s="35" t="s">
        <v>34</v>
      </c>
      <c r="K3" s="215" t="s">
        <v>27</v>
      </c>
    </row>
    <row r="4" spans="1:11" ht="14.4">
      <c r="A4" s="405" t="s">
        <v>115</v>
      </c>
      <c r="B4" s="271"/>
      <c r="C4" s="271"/>
      <c r="D4" s="271"/>
      <c r="E4" s="271"/>
      <c r="F4" s="271"/>
      <c r="G4" s="271"/>
      <c r="H4" s="271">
        <v>100</v>
      </c>
      <c r="I4" s="271"/>
      <c r="J4" s="219">
        <f>SUM(B4:I4)</f>
        <v>100</v>
      </c>
      <c r="K4" s="343"/>
    </row>
    <row r="5" spans="1:11" ht="14.4">
      <c r="A5" s="405" t="s">
        <v>116</v>
      </c>
      <c r="B5" s="271"/>
      <c r="C5" s="271"/>
      <c r="D5" s="271"/>
      <c r="E5" s="271"/>
      <c r="F5" s="271"/>
      <c r="G5" s="271"/>
      <c r="H5" s="271"/>
      <c r="I5" s="271"/>
      <c r="J5" s="219">
        <f t="shared" ref="J5:J7" si="0">SUM(B5:I5)</f>
        <v>0</v>
      </c>
      <c r="K5" s="176"/>
    </row>
    <row r="6" spans="1:11" ht="14.4">
      <c r="A6" s="405" t="s">
        <v>117</v>
      </c>
      <c r="B6" s="271"/>
      <c r="C6" s="396"/>
      <c r="D6" s="396"/>
      <c r="E6" s="271"/>
      <c r="F6" s="271"/>
      <c r="G6" s="271"/>
      <c r="H6" s="271"/>
      <c r="I6" s="271"/>
      <c r="J6" s="219">
        <f>SUM(B6:I6)</f>
        <v>0</v>
      </c>
      <c r="K6" s="372"/>
    </row>
    <row r="7" spans="1:11" ht="14.4">
      <c r="A7" s="405" t="s">
        <v>118</v>
      </c>
      <c r="B7" s="271"/>
      <c r="C7" s="271"/>
      <c r="D7" s="396"/>
      <c r="E7" s="271"/>
      <c r="F7" s="271"/>
      <c r="G7" s="271"/>
      <c r="H7" s="271"/>
      <c r="I7" s="271"/>
      <c r="J7" s="219">
        <f t="shared" si="0"/>
        <v>0</v>
      </c>
      <c r="K7" s="343"/>
    </row>
    <row r="8" spans="1:11" ht="124.8" customHeight="1">
      <c r="A8" s="405" t="s">
        <v>119</v>
      </c>
      <c r="B8" s="271"/>
      <c r="C8" s="396"/>
      <c r="D8" s="396"/>
      <c r="E8" s="271"/>
      <c r="F8" s="271">
        <v>-80</v>
      </c>
      <c r="G8" s="271">
        <v>-75</v>
      </c>
      <c r="H8" s="271"/>
      <c r="I8" s="271">
        <v>-50</v>
      </c>
      <c r="J8" s="219">
        <f>SUM(B8:I8)</f>
        <v>-205</v>
      </c>
      <c r="K8" s="452" t="s">
        <v>148</v>
      </c>
    </row>
    <row r="9" spans="1:11" ht="14.4">
      <c r="A9" s="421" t="s">
        <v>139</v>
      </c>
      <c r="B9" s="271"/>
      <c r="C9" s="271"/>
      <c r="D9" s="271"/>
      <c r="E9" s="271"/>
      <c r="F9" s="271"/>
      <c r="G9" s="271" t="s">
        <v>24</v>
      </c>
      <c r="H9" s="271"/>
      <c r="I9" s="271"/>
      <c r="J9" s="219"/>
    </row>
    <row r="10" spans="1:11">
      <c r="A10" s="190"/>
      <c r="B10" s="218"/>
      <c r="C10" s="210"/>
      <c r="D10" s="210"/>
      <c r="E10" s="210"/>
      <c r="F10" s="218"/>
      <c r="G10" s="331"/>
      <c r="H10" s="218"/>
      <c r="I10" s="218"/>
      <c r="J10" s="56"/>
      <c r="K10" s="220"/>
    </row>
    <row r="11" spans="1:11" s="143" customFormat="1">
      <c r="A11" s="190"/>
      <c r="B11" s="218"/>
      <c r="C11" s="210"/>
      <c r="D11" s="210"/>
      <c r="E11" s="210"/>
      <c r="F11" s="218"/>
      <c r="G11" s="210"/>
      <c r="H11" s="218"/>
      <c r="I11" s="218"/>
      <c r="J11" s="56"/>
      <c r="K11" s="220"/>
    </row>
    <row r="12" spans="1:11">
      <c r="A12" s="190"/>
      <c r="B12" s="218"/>
      <c r="C12" s="210"/>
      <c r="D12" s="210"/>
      <c r="E12" s="210"/>
      <c r="F12" s="218"/>
      <c r="G12" s="210"/>
      <c r="H12" s="218"/>
      <c r="I12" s="218"/>
      <c r="J12" s="56"/>
      <c r="K12" s="37"/>
    </row>
    <row r="13" spans="1:11">
      <c r="A13" s="190"/>
      <c r="B13" s="218"/>
      <c r="C13" s="210"/>
      <c r="D13" s="210"/>
      <c r="E13" s="210"/>
      <c r="F13" s="218"/>
      <c r="G13" s="210"/>
      <c r="H13" s="218"/>
      <c r="I13" s="218"/>
      <c r="J13" s="56"/>
      <c r="K13" s="37"/>
    </row>
    <row r="14" spans="1:11">
      <c r="A14" s="190"/>
      <c r="B14" s="218"/>
      <c r="C14" s="210"/>
      <c r="D14" s="210"/>
      <c r="E14" s="210"/>
      <c r="F14" s="218"/>
      <c r="G14" s="210"/>
      <c r="H14" s="218"/>
      <c r="I14" s="218"/>
      <c r="J14" s="56"/>
      <c r="K14" s="37"/>
    </row>
    <row r="15" spans="1:11" ht="15">
      <c r="A15" s="23"/>
      <c r="B15" s="222"/>
      <c r="C15" s="49"/>
      <c r="D15" s="49"/>
      <c r="E15" s="49"/>
      <c r="F15" s="191"/>
      <c r="G15" s="52"/>
      <c r="H15" s="218"/>
      <c r="I15" s="28"/>
      <c r="J15" s="37"/>
      <c r="K15" s="37"/>
    </row>
    <row r="16" spans="1:11" ht="15">
      <c r="A16" s="23"/>
      <c r="B16" s="222"/>
      <c r="C16" s="49"/>
      <c r="D16" s="49"/>
      <c r="E16" s="49"/>
      <c r="F16" s="191"/>
      <c r="G16" s="52"/>
      <c r="H16" s="218"/>
      <c r="I16" s="28"/>
      <c r="J16" s="37"/>
      <c r="K16" s="37"/>
    </row>
    <row r="17" spans="1:11" ht="15">
      <c r="A17" s="23"/>
      <c r="B17" s="222"/>
      <c r="C17" s="49"/>
      <c r="D17" s="49"/>
      <c r="E17" s="49"/>
      <c r="F17" s="191"/>
      <c r="G17" s="52"/>
      <c r="H17" s="218"/>
      <c r="I17" s="28"/>
      <c r="J17" s="37"/>
      <c r="K17" s="37"/>
    </row>
    <row r="18" spans="1:11" ht="15">
      <c r="A18" s="23"/>
      <c r="B18" s="222"/>
      <c r="C18" s="49"/>
      <c r="D18" s="49"/>
      <c r="E18" s="49"/>
      <c r="F18" s="191"/>
      <c r="G18" s="52"/>
      <c r="H18" s="218"/>
      <c r="I18" s="28"/>
      <c r="J18" s="37"/>
      <c r="K18" s="37"/>
    </row>
    <row r="19" spans="1:11" ht="15">
      <c r="A19" s="23"/>
      <c r="B19" s="222"/>
      <c r="C19" s="49"/>
      <c r="D19" s="49"/>
      <c r="E19" s="49"/>
      <c r="F19" s="191"/>
      <c r="G19" s="52"/>
      <c r="H19" s="218"/>
      <c r="I19" s="28"/>
      <c r="J19" s="37"/>
      <c r="K19" s="37"/>
    </row>
    <row r="20" spans="1:11" ht="15">
      <c r="A20" s="23"/>
      <c r="B20" s="222"/>
      <c r="C20" s="49"/>
      <c r="D20" s="49"/>
      <c r="E20" s="49"/>
      <c r="F20" s="191"/>
      <c r="G20" s="52"/>
      <c r="H20" s="218"/>
      <c r="I20" s="28"/>
      <c r="J20" s="37"/>
      <c r="K20" s="37"/>
    </row>
    <row r="21" spans="1:11" ht="15">
      <c r="A21" s="23"/>
      <c r="B21" s="222"/>
      <c r="C21" s="49"/>
      <c r="D21" s="49"/>
      <c r="E21" s="49"/>
      <c r="F21" s="191"/>
      <c r="G21" s="52"/>
      <c r="H21" s="218"/>
      <c r="I21" s="28"/>
      <c r="J21" s="37"/>
      <c r="K21" s="37"/>
    </row>
    <row r="22" spans="1:11" ht="15">
      <c r="A22" s="23"/>
      <c r="B22" s="222"/>
      <c r="C22" s="49"/>
      <c r="D22" s="49"/>
      <c r="E22" s="49"/>
      <c r="F22" s="191"/>
      <c r="G22" s="52"/>
      <c r="H22" s="218"/>
      <c r="I22" s="28"/>
      <c r="J22" s="37"/>
      <c r="K22" s="37"/>
    </row>
    <row r="23" spans="1:11">
      <c r="A23" s="23"/>
      <c r="B23" s="222"/>
      <c r="C23" s="49"/>
      <c r="D23" s="49"/>
      <c r="E23" s="49"/>
      <c r="F23" s="191"/>
      <c r="G23" s="52"/>
      <c r="H23" s="218"/>
      <c r="I23" s="221"/>
      <c r="J23" s="37"/>
      <c r="K23" s="37"/>
    </row>
    <row r="24" spans="1:11" ht="15">
      <c r="A24" s="23"/>
      <c r="B24" s="222"/>
      <c r="C24" s="49"/>
      <c r="D24" s="49"/>
      <c r="E24" s="49"/>
      <c r="F24" s="191"/>
      <c r="G24" s="52"/>
      <c r="H24" s="218"/>
      <c r="I24" s="28"/>
      <c r="J24" s="37"/>
      <c r="K24" s="37"/>
    </row>
    <row r="25" spans="1:11">
      <c r="A25" s="23"/>
      <c r="B25" s="222"/>
      <c r="C25" s="50"/>
      <c r="D25" s="50"/>
      <c r="E25" s="50"/>
      <c r="F25" s="191"/>
      <c r="G25" s="52"/>
      <c r="H25" s="218"/>
      <c r="I25" s="223"/>
    </row>
    <row r="26" spans="1:11">
      <c r="A26" s="1"/>
      <c r="B26" s="223"/>
      <c r="C26" s="1"/>
      <c r="D26" s="1"/>
      <c r="E26" s="1"/>
      <c r="F26" s="221"/>
      <c r="G26" s="1"/>
      <c r="H26" s="223"/>
      <c r="I26" s="223"/>
    </row>
    <row r="27" spans="1:11">
      <c r="A27" s="1"/>
      <c r="B27" s="223"/>
      <c r="C27" s="1"/>
      <c r="D27" s="1"/>
      <c r="E27" s="1"/>
      <c r="F27" s="223"/>
      <c r="G27" s="1"/>
      <c r="H27" s="223"/>
      <c r="I27" s="223"/>
    </row>
    <row r="28" spans="1:11">
      <c r="A28" s="1"/>
      <c r="B28" s="223"/>
      <c r="C28" s="1"/>
      <c r="D28" s="1"/>
      <c r="E28" s="1"/>
      <c r="F28" s="223"/>
      <c r="G28" s="1"/>
      <c r="H28" s="223"/>
      <c r="I28" s="223"/>
    </row>
  </sheetData>
  <phoneticPr fontId="26" type="noConversion"/>
  <printOptions gridLines="1"/>
  <pageMargins left="0.75" right="0.75" top="1" bottom="1" header="0.5" footer="0.5"/>
  <pageSetup scale="73" orientation="landscape" horizontalDpi="4294967294" verticalDpi="204" r:id="rId1"/>
  <headerFooter alignWithMargins="0"/>
</worksheet>
</file>

<file path=xl/worksheets/sheet15.xml><?xml version="1.0" encoding="utf-8"?>
<worksheet xmlns="http://schemas.openxmlformats.org/spreadsheetml/2006/main" xmlns:r="http://schemas.openxmlformats.org/officeDocument/2006/relationships">
  <dimension ref="A1"/>
  <sheetViews>
    <sheetView workbookViewId="0">
      <selection activeCell="G4" sqref="G4"/>
    </sheetView>
  </sheetViews>
  <sheetFormatPr defaultRowHeight="13.2"/>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dimension ref="A1"/>
  <sheetViews>
    <sheetView workbookViewId="0"/>
  </sheetViews>
  <sheetFormatPr defaultRowHeight="13.2"/>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L41"/>
  <sheetViews>
    <sheetView zoomScale="90" zoomScaleNormal="90" workbookViewId="0">
      <selection activeCell="B9" sqref="B9"/>
    </sheetView>
  </sheetViews>
  <sheetFormatPr defaultColWidth="9.109375" defaultRowHeight="13.2"/>
  <cols>
    <col min="1" max="1" width="20.5546875" style="170" customWidth="1"/>
    <col min="2" max="2" width="22.6640625" style="68" customWidth="1"/>
    <col min="3" max="3" width="27.6640625" style="417" customWidth="1"/>
    <col min="4" max="4" width="23.44140625" style="417" customWidth="1"/>
    <col min="5" max="5" width="15.6640625" style="417" customWidth="1"/>
    <col min="6" max="6" width="15.6640625" style="428" customWidth="1"/>
    <col min="7" max="7" width="15.6640625" style="417" customWidth="1"/>
    <col min="8" max="8" width="15.6640625" style="418" customWidth="1"/>
    <col min="9" max="9" width="2.6640625" style="68" customWidth="1"/>
    <col min="10" max="16384" width="9.109375" style="68"/>
  </cols>
  <sheetData>
    <row r="1" spans="1:11" s="170" customFormat="1" ht="25.5" customHeight="1">
      <c r="A1" s="345" t="s">
        <v>122</v>
      </c>
      <c r="B1" s="171"/>
      <c r="C1" s="409"/>
      <c r="D1" s="409"/>
      <c r="E1" s="409"/>
      <c r="F1" s="409"/>
      <c r="G1" s="409"/>
      <c r="H1" s="410"/>
    </row>
    <row r="2" spans="1:11" s="170" customFormat="1" ht="2.25" customHeight="1">
      <c r="B2" s="170" t="s">
        <v>42</v>
      </c>
      <c r="C2" s="411" t="s">
        <v>46</v>
      </c>
      <c r="D2" s="411" t="s">
        <v>59</v>
      </c>
      <c r="E2" s="411" t="s">
        <v>46</v>
      </c>
      <c r="F2" s="411" t="s">
        <v>46</v>
      </c>
      <c r="G2" s="411" t="s">
        <v>46</v>
      </c>
      <c r="H2" s="348"/>
      <c r="I2" s="170" t="s">
        <v>46</v>
      </c>
    </row>
    <row r="3" spans="1:11" ht="43.2">
      <c r="A3" s="257" t="s">
        <v>97</v>
      </c>
      <c r="B3" s="257" t="s">
        <v>103</v>
      </c>
      <c r="C3" s="422" t="s">
        <v>115</v>
      </c>
      <c r="D3" s="422" t="s">
        <v>116</v>
      </c>
      <c r="E3" s="422" t="s">
        <v>117</v>
      </c>
      <c r="F3" s="422" t="s">
        <v>118</v>
      </c>
      <c r="G3" s="422" t="s">
        <v>119</v>
      </c>
      <c r="H3" s="419" t="s">
        <v>120</v>
      </c>
      <c r="I3" s="258"/>
      <c r="J3" s="258"/>
      <c r="K3" s="258"/>
    </row>
    <row r="4" spans="1:11" ht="15.75" customHeight="1">
      <c r="A4" s="259">
        <v>1</v>
      </c>
      <c r="B4" s="384" t="s">
        <v>136</v>
      </c>
      <c r="C4" s="335"/>
      <c r="D4" s="429">
        <v>91</v>
      </c>
      <c r="E4" s="335">
        <v>82</v>
      </c>
      <c r="F4" s="335"/>
      <c r="G4" s="335">
        <v>67</v>
      </c>
      <c r="H4" s="335"/>
      <c r="I4" s="267"/>
      <c r="J4" s="267"/>
      <c r="K4" s="267"/>
    </row>
    <row r="5" spans="1:11" ht="15.75" customHeight="1">
      <c r="A5" s="259">
        <v>2</v>
      </c>
      <c r="B5" s="384" t="s">
        <v>137</v>
      </c>
      <c r="C5" s="335">
        <v>95</v>
      </c>
      <c r="D5" s="335">
        <v>94</v>
      </c>
      <c r="E5" s="335">
        <v>36</v>
      </c>
      <c r="F5" s="335">
        <v>26</v>
      </c>
      <c r="G5" s="335">
        <v>23</v>
      </c>
      <c r="H5" s="335">
        <v>9</v>
      </c>
      <c r="I5" s="267"/>
      <c r="J5" s="267"/>
      <c r="K5" s="267"/>
    </row>
    <row r="6" spans="1:11" ht="17.399999999999999">
      <c r="A6" s="259">
        <v>3</v>
      </c>
      <c r="B6" s="384" t="s">
        <v>138</v>
      </c>
      <c r="C6" s="333"/>
      <c r="D6" s="333"/>
      <c r="E6" s="333">
        <v>83</v>
      </c>
      <c r="F6" s="423"/>
      <c r="G6" s="362"/>
      <c r="H6" s="333">
        <v>91</v>
      </c>
      <c r="I6" s="267"/>
      <c r="J6" s="267"/>
      <c r="K6" s="267"/>
    </row>
    <row r="7" spans="1:11" ht="17.399999999999999">
      <c r="A7" s="259">
        <v>4</v>
      </c>
      <c r="B7" s="384" t="s">
        <v>140</v>
      </c>
      <c r="C7" s="333">
        <v>85</v>
      </c>
      <c r="D7" s="333">
        <v>94</v>
      </c>
      <c r="E7" s="333">
        <v>81</v>
      </c>
      <c r="F7" s="423">
        <v>80</v>
      </c>
      <c r="G7" s="333">
        <v>78</v>
      </c>
      <c r="H7" s="333">
        <v>79</v>
      </c>
      <c r="I7" s="267"/>
      <c r="J7" s="267"/>
      <c r="K7" s="267"/>
    </row>
    <row r="8" spans="1:11" ht="17.399999999999999">
      <c r="A8" s="259">
        <v>5</v>
      </c>
      <c r="B8" s="386" t="s">
        <v>145</v>
      </c>
      <c r="C8" s="333">
        <v>54</v>
      </c>
      <c r="D8" s="333">
        <v>64</v>
      </c>
      <c r="E8" s="333">
        <v>47</v>
      </c>
      <c r="F8" s="423">
        <v>35</v>
      </c>
      <c r="G8" s="333">
        <v>47</v>
      </c>
      <c r="H8" s="333"/>
      <c r="I8" s="267"/>
      <c r="J8" s="267"/>
      <c r="K8" s="267"/>
    </row>
    <row r="9" spans="1:11" ht="17.399999999999999">
      <c r="A9" s="259">
        <v>6</v>
      </c>
      <c r="B9" s="384" t="s">
        <v>146</v>
      </c>
      <c r="C9" s="333"/>
      <c r="D9" s="333"/>
      <c r="E9" s="333"/>
      <c r="F9" s="423"/>
      <c r="G9" s="362">
        <v>57</v>
      </c>
      <c r="H9" s="333"/>
      <c r="I9" s="267"/>
      <c r="J9" s="267"/>
      <c r="K9" s="267"/>
    </row>
    <row r="10" spans="1:11" ht="17.399999999999999">
      <c r="A10" s="259">
        <v>7</v>
      </c>
      <c r="B10" s="384"/>
      <c r="C10" s="333"/>
      <c r="D10" s="333"/>
      <c r="E10" s="333"/>
      <c r="F10" s="423"/>
      <c r="G10" s="333"/>
      <c r="H10" s="333"/>
      <c r="I10" s="267"/>
      <c r="J10" s="267"/>
      <c r="K10" s="267"/>
    </row>
    <row r="11" spans="1:11" ht="17.399999999999999">
      <c r="A11" s="259">
        <v>8</v>
      </c>
      <c r="B11" s="259"/>
      <c r="C11" s="333"/>
      <c r="D11" s="333"/>
      <c r="E11" s="333"/>
      <c r="F11" s="423"/>
      <c r="G11" s="333"/>
      <c r="H11" s="333"/>
      <c r="I11" s="268"/>
      <c r="J11" s="268"/>
      <c r="K11" s="267"/>
    </row>
    <row r="12" spans="1:11" ht="17.399999999999999">
      <c r="A12" s="259">
        <v>9</v>
      </c>
      <c r="B12" s="259"/>
      <c r="C12" s="333"/>
      <c r="D12" s="333"/>
      <c r="E12" s="333"/>
      <c r="F12" s="423"/>
      <c r="G12" s="333"/>
      <c r="H12" s="333"/>
      <c r="I12" s="268"/>
      <c r="J12" s="267"/>
      <c r="K12" s="267"/>
    </row>
    <row r="13" spans="1:11" ht="17.399999999999999">
      <c r="A13" s="337">
        <v>10</v>
      </c>
      <c r="B13" s="259"/>
      <c r="C13" s="333"/>
      <c r="D13" s="333"/>
      <c r="E13" s="333"/>
      <c r="F13" s="423"/>
      <c r="G13" s="333"/>
      <c r="H13" s="362"/>
      <c r="I13" s="268"/>
      <c r="J13" s="267"/>
      <c r="K13" s="267"/>
    </row>
    <row r="14" spans="1:11" ht="17.399999999999999">
      <c r="A14" s="337">
        <v>11</v>
      </c>
      <c r="B14" s="259"/>
      <c r="C14" s="333"/>
      <c r="D14" s="333"/>
      <c r="E14" s="333"/>
      <c r="F14" s="423"/>
      <c r="G14" s="333"/>
      <c r="H14" s="362"/>
      <c r="I14" s="268"/>
      <c r="J14" s="267"/>
      <c r="K14" s="267"/>
    </row>
    <row r="15" spans="1:11" ht="17.399999999999999">
      <c r="A15" s="337">
        <v>12</v>
      </c>
      <c r="B15" s="259"/>
      <c r="C15" s="333"/>
      <c r="D15" s="333"/>
      <c r="E15" s="333"/>
      <c r="F15" s="423"/>
      <c r="G15" s="333"/>
      <c r="H15" s="362"/>
      <c r="I15" s="268"/>
      <c r="J15" s="267"/>
      <c r="K15" s="267"/>
    </row>
    <row r="16" spans="1:11" ht="17.399999999999999">
      <c r="A16" s="337">
        <v>13</v>
      </c>
      <c r="B16" s="259"/>
      <c r="C16" s="333"/>
      <c r="D16" s="333"/>
      <c r="E16" s="333"/>
      <c r="F16" s="423"/>
      <c r="G16" s="333"/>
      <c r="H16" s="362"/>
      <c r="I16" s="268"/>
      <c r="J16" s="267"/>
      <c r="K16" s="267"/>
    </row>
    <row r="17" spans="1:11" ht="17.399999999999999">
      <c r="A17" s="337">
        <v>14</v>
      </c>
      <c r="B17" s="259"/>
      <c r="C17" s="333"/>
      <c r="D17" s="333"/>
      <c r="E17" s="333"/>
      <c r="F17" s="423"/>
      <c r="G17" s="333"/>
      <c r="H17" s="362"/>
      <c r="I17" s="268"/>
      <c r="J17" s="267"/>
      <c r="K17" s="267"/>
    </row>
    <row r="18" spans="1:11" ht="17.399999999999999">
      <c r="A18" s="337">
        <v>15</v>
      </c>
      <c r="B18" s="259"/>
      <c r="C18" s="333"/>
      <c r="D18" s="333"/>
      <c r="E18" s="333"/>
      <c r="F18" s="423"/>
      <c r="G18" s="333"/>
      <c r="H18" s="362"/>
      <c r="I18" s="268"/>
      <c r="J18" s="267"/>
      <c r="K18" s="267"/>
    </row>
    <row r="19" spans="1:11" ht="17.399999999999999">
      <c r="A19" s="337">
        <v>16</v>
      </c>
      <c r="B19" s="259"/>
      <c r="C19" s="333"/>
      <c r="D19" s="333"/>
      <c r="E19" s="333"/>
      <c r="F19" s="423"/>
      <c r="G19" s="333"/>
      <c r="H19" s="362"/>
      <c r="I19" s="268"/>
      <c r="J19" s="267"/>
      <c r="K19" s="267"/>
    </row>
    <row r="20" spans="1:11" ht="17.399999999999999">
      <c r="A20" s="337">
        <v>17</v>
      </c>
      <c r="B20" s="259"/>
      <c r="C20" s="333"/>
      <c r="D20" s="333"/>
      <c r="E20" s="333"/>
      <c r="F20" s="423"/>
      <c r="G20" s="333"/>
      <c r="H20" s="362"/>
      <c r="I20" s="268"/>
      <c r="J20" s="267"/>
      <c r="K20" s="267"/>
    </row>
    <row r="21" spans="1:11" ht="17.399999999999999">
      <c r="A21" s="337">
        <v>18</v>
      </c>
      <c r="B21" s="259"/>
      <c r="C21" s="333"/>
      <c r="D21" s="333"/>
      <c r="E21" s="333"/>
      <c r="F21" s="423"/>
      <c r="G21" s="333"/>
      <c r="H21" s="362"/>
      <c r="I21" s="268"/>
      <c r="J21" s="267"/>
      <c r="K21" s="267"/>
    </row>
    <row r="22" spans="1:11" ht="17.399999999999999">
      <c r="A22" s="337">
        <v>19</v>
      </c>
      <c r="B22" s="259"/>
      <c r="C22" s="333"/>
      <c r="D22" s="333"/>
      <c r="E22" s="333"/>
      <c r="F22" s="423"/>
      <c r="G22" s="333"/>
      <c r="H22" s="362"/>
      <c r="I22" s="268"/>
      <c r="J22" s="267"/>
      <c r="K22" s="267"/>
    </row>
    <row r="23" spans="1:11" ht="17.399999999999999">
      <c r="A23" s="337">
        <v>20</v>
      </c>
      <c r="B23" s="259"/>
      <c r="C23" s="333"/>
      <c r="D23" s="333"/>
      <c r="E23" s="333"/>
      <c r="F23" s="423"/>
      <c r="G23" s="333"/>
      <c r="H23" s="362"/>
      <c r="I23" s="268"/>
      <c r="J23" s="267"/>
      <c r="K23" s="267"/>
    </row>
    <row r="24" spans="1:11" ht="17.399999999999999">
      <c r="A24" s="337">
        <v>21</v>
      </c>
      <c r="B24" s="259"/>
      <c r="C24" s="412"/>
      <c r="D24" s="412"/>
      <c r="E24" s="412"/>
      <c r="F24" s="424"/>
      <c r="G24" s="412"/>
      <c r="H24" s="413"/>
      <c r="I24" s="268"/>
      <c r="J24" s="267"/>
      <c r="K24" s="267"/>
    </row>
    <row r="25" spans="1:11" ht="17.399999999999999">
      <c r="A25" s="337">
        <v>22</v>
      </c>
      <c r="B25" s="259"/>
      <c r="C25" s="412"/>
      <c r="D25" s="412"/>
      <c r="E25" s="412"/>
      <c r="F25" s="424"/>
      <c r="G25" s="412"/>
      <c r="H25" s="413"/>
      <c r="I25" s="268"/>
      <c r="J25" s="267"/>
      <c r="K25" s="267"/>
    </row>
    <row r="26" spans="1:11" ht="17.399999999999999">
      <c r="A26" s="384"/>
      <c r="B26" s="259"/>
      <c r="C26" s="412"/>
      <c r="D26" s="412"/>
      <c r="E26" s="412"/>
      <c r="F26" s="424"/>
      <c r="G26" s="412"/>
      <c r="H26" s="413"/>
      <c r="I26" s="268"/>
      <c r="J26" s="269" t="s">
        <v>24</v>
      </c>
      <c r="K26" s="267" t="s">
        <v>24</v>
      </c>
    </row>
    <row r="27" spans="1:11" ht="17.399999999999999">
      <c r="A27" s="259" t="s">
        <v>43</v>
      </c>
      <c r="B27" s="259"/>
      <c r="C27" s="414">
        <f>AVERAGE(C4:C26)</f>
        <v>78</v>
      </c>
      <c r="D27" s="414">
        <f>AVERAGE(D4:D26)</f>
        <v>85.75</v>
      </c>
      <c r="E27" s="414">
        <f>AVERAGE(E4:E26)</f>
        <v>65.8</v>
      </c>
      <c r="F27" s="425">
        <f t="shared" ref="F27:G27" si="0">AVERAGE(F4:F26)</f>
        <v>47</v>
      </c>
      <c r="G27" s="414">
        <f t="shared" si="0"/>
        <v>54.4</v>
      </c>
      <c r="H27" s="414">
        <f>AVERAGE(H4:H26)</f>
        <v>59.666666666666664</v>
      </c>
      <c r="I27" s="267"/>
      <c r="J27" s="269" t="s">
        <v>24</v>
      </c>
      <c r="K27" s="267" t="s">
        <v>24</v>
      </c>
    </row>
    <row r="28" spans="1:11" ht="17.399999999999999">
      <c r="A28" s="259" t="s">
        <v>28</v>
      </c>
      <c r="B28" s="258"/>
      <c r="C28" s="415">
        <f>IF(C27&lt;5,5,C27)</f>
        <v>78</v>
      </c>
      <c r="D28" s="415">
        <f>IF(D27&lt;5,5,D27)</f>
        <v>85.75</v>
      </c>
      <c r="E28" s="415">
        <f>IF(E27&lt;5,5,E27)</f>
        <v>65.8</v>
      </c>
      <c r="F28" s="426">
        <f t="shared" ref="F28:G28" si="1">IF(F27&lt;5,5,F27)</f>
        <v>47</v>
      </c>
      <c r="G28" s="415">
        <f t="shared" si="1"/>
        <v>54.4</v>
      </c>
      <c r="H28" s="415">
        <f>IF(H27&lt;5,5,H27)</f>
        <v>59.666666666666664</v>
      </c>
      <c r="I28" s="267"/>
      <c r="J28" s="269"/>
      <c r="K28" s="267"/>
    </row>
    <row r="29" spans="1:11" ht="17.399999999999999">
      <c r="A29" s="259" t="s">
        <v>106</v>
      </c>
      <c r="B29" s="268"/>
      <c r="C29" s="416">
        <f t="shared" ref="C29:H29" si="2">RANK(C28,$C$28:$H$28)</f>
        <v>2</v>
      </c>
      <c r="D29" s="416">
        <f t="shared" si="2"/>
        <v>1</v>
      </c>
      <c r="E29" s="416">
        <f t="shared" si="2"/>
        <v>3</v>
      </c>
      <c r="F29" s="427">
        <f t="shared" si="2"/>
        <v>6</v>
      </c>
      <c r="G29" s="416">
        <f t="shared" si="2"/>
        <v>5</v>
      </c>
      <c r="H29" s="416">
        <f t="shared" si="2"/>
        <v>4</v>
      </c>
      <c r="I29" s="267"/>
      <c r="J29" s="269"/>
      <c r="K29" s="267"/>
    </row>
    <row r="31" spans="1:11">
      <c r="A31" s="338" t="s">
        <v>107</v>
      </c>
      <c r="C31" s="417">
        <f t="shared" ref="C31:H31" si="3">COUNT(C4:C26)</f>
        <v>3</v>
      </c>
      <c r="D31" s="417">
        <f t="shared" si="3"/>
        <v>4</v>
      </c>
      <c r="E31" s="417">
        <f t="shared" si="3"/>
        <v>5</v>
      </c>
      <c r="F31" s="428">
        <f t="shared" si="3"/>
        <v>3</v>
      </c>
      <c r="G31" s="417">
        <f t="shared" si="3"/>
        <v>5</v>
      </c>
      <c r="H31" s="417">
        <f t="shared" si="3"/>
        <v>3</v>
      </c>
    </row>
    <row r="41" spans="12:12">
      <c r="L41"/>
    </row>
  </sheetData>
  <phoneticPr fontId="26" type="noConversion"/>
  <printOptions gridLines="1"/>
  <pageMargins left="0.75" right="0.75" top="1" bottom="1" header="0.5" footer="0.5"/>
  <pageSetup scale="88"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H23"/>
  <sheetViews>
    <sheetView zoomScale="75" workbookViewId="0">
      <selection activeCell="I18" sqref="I18"/>
    </sheetView>
  </sheetViews>
  <sheetFormatPr defaultRowHeight="13.2"/>
  <cols>
    <col min="1" max="1" width="50.88671875" customWidth="1"/>
    <col min="2" max="2" width="13.33203125" bestFit="1" customWidth="1"/>
    <col min="3" max="3" width="12.109375" bestFit="1" customWidth="1"/>
  </cols>
  <sheetData>
    <row r="1" spans="1:8" s="226" customFormat="1" ht="30" customHeight="1">
      <c r="A1" s="227" t="s">
        <v>123</v>
      </c>
      <c r="B1" s="228"/>
      <c r="C1" s="228"/>
    </row>
    <row r="2" spans="1:8" s="226" customFormat="1" ht="30" customHeight="1">
      <c r="A2" s="228"/>
      <c r="B2" s="228"/>
      <c r="C2" s="228"/>
    </row>
    <row r="3" spans="1:8" s="226" customFormat="1" ht="30" customHeight="1">
      <c r="A3" s="254"/>
      <c r="B3" s="255" t="s">
        <v>5</v>
      </c>
      <c r="C3" s="256" t="s">
        <v>16</v>
      </c>
    </row>
    <row r="4" spans="1:8" s="226" customFormat="1" ht="24.9" customHeight="1">
      <c r="A4" s="405" t="s">
        <v>115</v>
      </c>
      <c r="B4" s="366">
        <v>50</v>
      </c>
      <c r="C4" s="346">
        <f t="shared" ref="C4:C9" si="0">RANK(B4,$B$5:$B$9)</f>
        <v>1</v>
      </c>
    </row>
    <row r="5" spans="1:8" s="226" customFormat="1" ht="24.9" customHeight="1">
      <c r="A5" s="405" t="s">
        <v>116</v>
      </c>
      <c r="B5" s="366">
        <v>50</v>
      </c>
      <c r="C5" s="346">
        <f t="shared" si="0"/>
        <v>1</v>
      </c>
    </row>
    <row r="6" spans="1:8" s="226" customFormat="1" ht="24.9" customHeight="1">
      <c r="A6" s="405" t="s">
        <v>117</v>
      </c>
      <c r="B6" s="366">
        <v>50</v>
      </c>
      <c r="C6" s="346">
        <f t="shared" si="0"/>
        <v>1</v>
      </c>
      <c r="H6" s="367"/>
    </row>
    <row r="7" spans="1:8" s="226" customFormat="1" ht="24.9" customHeight="1">
      <c r="A7" s="405" t="s">
        <v>118</v>
      </c>
      <c r="B7" s="366">
        <v>50</v>
      </c>
      <c r="C7" s="346">
        <f t="shared" si="0"/>
        <v>1</v>
      </c>
    </row>
    <row r="8" spans="1:8" s="226" customFormat="1" ht="24.9" customHeight="1">
      <c r="A8" s="405" t="s">
        <v>119</v>
      </c>
      <c r="B8" s="366">
        <v>50</v>
      </c>
      <c r="C8" s="346">
        <f t="shared" si="0"/>
        <v>1</v>
      </c>
    </row>
    <row r="9" spans="1:8" s="226" customFormat="1" ht="24.9" customHeight="1">
      <c r="A9" s="421" t="s">
        <v>139</v>
      </c>
      <c r="B9" s="366"/>
      <c r="C9" s="346" t="e">
        <f t="shared" si="0"/>
        <v>#N/A</v>
      </c>
    </row>
    <row r="10" spans="1:8">
      <c r="A10" s="133"/>
      <c r="B10" s="183"/>
      <c r="C10" s="27"/>
    </row>
    <row r="11" spans="1:8">
      <c r="A11" s="133"/>
      <c r="B11" s="183"/>
      <c r="C11" s="27"/>
    </row>
    <row r="12" spans="1:8" s="143" customFormat="1">
      <c r="A12" s="133"/>
      <c r="B12" s="183"/>
      <c r="C12" s="169"/>
    </row>
    <row r="13" spans="1:8">
      <c r="A13" s="133"/>
      <c r="B13" s="183"/>
      <c r="C13" s="27"/>
    </row>
    <row r="14" spans="1:8">
      <c r="A14" s="133"/>
      <c r="B14" s="183"/>
      <c r="C14" s="27"/>
    </row>
    <row r="15" spans="1:8">
      <c r="A15" s="133"/>
      <c r="B15" s="183"/>
      <c r="C15" s="27"/>
    </row>
    <row r="18" spans="1:1">
      <c r="A18" s="23"/>
    </row>
    <row r="19" spans="1:1">
      <c r="A19" s="23"/>
    </row>
    <row r="20" spans="1:1">
      <c r="A20" s="23"/>
    </row>
    <row r="21" spans="1:1">
      <c r="A21" s="23"/>
    </row>
    <row r="22" spans="1:1">
      <c r="A22" s="23"/>
    </row>
    <row r="23" spans="1:1">
      <c r="A23" s="23"/>
    </row>
  </sheetData>
  <phoneticPr fontId="26" type="noConversion"/>
  <printOptions gridLines="1"/>
  <pageMargins left="0.75" right="0.75" top="1" bottom="1" header="0.5" footer="0.5"/>
  <pageSetup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P30"/>
  <sheetViews>
    <sheetView workbookViewId="0">
      <selection activeCell="K6" sqref="K6"/>
    </sheetView>
  </sheetViews>
  <sheetFormatPr defaultRowHeight="13.2"/>
  <cols>
    <col min="1" max="1" width="34.44140625" customWidth="1"/>
    <col min="2" max="3" width="11.44140625" bestFit="1" customWidth="1"/>
    <col min="4" max="4" width="9.109375" hidden="1" customWidth="1"/>
    <col min="5" max="5" width="14.88671875" customWidth="1"/>
    <col min="6" max="6" width="7.5546875" customWidth="1"/>
    <col min="7" max="7" width="10.33203125" customWidth="1"/>
    <col min="8" max="8" width="11.6640625" customWidth="1"/>
    <col min="9" max="9" width="13.6640625" customWidth="1"/>
    <col min="10" max="10" width="9.88671875" customWidth="1"/>
  </cols>
  <sheetData>
    <row r="1" spans="1:16" ht="17.399999999999999">
      <c r="A1" s="7" t="s">
        <v>124</v>
      </c>
      <c r="B1" s="6"/>
      <c r="C1" s="6"/>
      <c r="D1" s="6"/>
    </row>
    <row r="2" spans="1:16" s="68" customFormat="1">
      <c r="A2" s="37"/>
      <c r="B2" s="37"/>
      <c r="C2" s="37"/>
      <c r="D2" s="37"/>
    </row>
    <row r="3" spans="1:16" s="68" customFormat="1" ht="17.399999999999999">
      <c r="A3" s="37"/>
      <c r="B3" s="69"/>
      <c r="C3" s="80"/>
      <c r="D3" s="37"/>
      <c r="G3" s="285"/>
    </row>
    <row r="4" spans="1:16" s="68" customFormat="1" ht="52.8">
      <c r="A4" s="135" t="s">
        <v>64</v>
      </c>
      <c r="B4" s="135"/>
      <c r="C4" s="135" t="s">
        <v>40</v>
      </c>
      <c r="D4" s="135"/>
      <c r="E4" s="263" t="s">
        <v>65</v>
      </c>
      <c r="F4" s="263"/>
      <c r="G4" s="263" t="s">
        <v>66</v>
      </c>
      <c r="H4" s="263" t="s">
        <v>67</v>
      </c>
      <c r="I4" s="263" t="s">
        <v>68</v>
      </c>
      <c r="J4" s="263"/>
      <c r="K4" s="283" t="s">
        <v>76</v>
      </c>
      <c r="L4" s="263" t="s">
        <v>16</v>
      </c>
      <c r="M4"/>
    </row>
    <row r="5" spans="1:16" s="68" customFormat="1">
      <c r="A5"/>
      <c r="B5"/>
      <c r="C5" s="264"/>
      <c r="D5" s="264"/>
      <c r="E5"/>
      <c r="F5"/>
      <c r="G5" s="176"/>
      <c r="H5" s="176"/>
      <c r="I5" s="265"/>
      <c r="J5"/>
      <c r="K5"/>
      <c r="L5"/>
    </row>
    <row r="6" spans="1:16" ht="14.4">
      <c r="A6" s="405" t="s">
        <v>115</v>
      </c>
      <c r="C6" s="431">
        <v>23482</v>
      </c>
      <c r="D6" s="349"/>
      <c r="E6" s="350">
        <f>-($B$16*C6)+$B$17</f>
        <v>12.552112110100961</v>
      </c>
      <c r="G6" s="434">
        <v>9</v>
      </c>
      <c r="H6" s="435">
        <v>7</v>
      </c>
      <c r="I6" s="435">
        <v>6</v>
      </c>
      <c r="K6" s="353">
        <f>SUM(E6:I6)</f>
        <v>34.552112110100964</v>
      </c>
      <c r="L6" s="354">
        <f t="shared" ref="L6:L11" si="0">RANK(K6,$K$6:$K$11)</f>
        <v>3</v>
      </c>
    </row>
    <row r="7" spans="1:16" ht="15.75" customHeight="1">
      <c r="A7" s="405" t="s">
        <v>116</v>
      </c>
      <c r="C7" s="431">
        <v>35977</v>
      </c>
      <c r="D7" s="349"/>
      <c r="E7" s="350">
        <f t="shared" ref="E7:E11" si="1">-($B$16*C7)+$B$17</f>
        <v>0</v>
      </c>
      <c r="G7" s="436">
        <v>6</v>
      </c>
      <c r="H7" s="437">
        <v>9</v>
      </c>
      <c r="I7" s="437">
        <v>4</v>
      </c>
      <c r="K7" s="353">
        <f t="shared" ref="K7:K11" si="2">SUM(E7:I7)</f>
        <v>19</v>
      </c>
      <c r="L7" s="354">
        <f t="shared" si="0"/>
        <v>5</v>
      </c>
    </row>
    <row r="8" spans="1:16" ht="14.4">
      <c r="A8" s="405" t="s">
        <v>117</v>
      </c>
      <c r="C8" s="431">
        <v>18903.7</v>
      </c>
      <c r="D8" s="351"/>
      <c r="E8" s="350">
        <f t="shared" si="1"/>
        <v>17.151338590587173</v>
      </c>
      <c r="G8" s="436">
        <v>9</v>
      </c>
      <c r="H8" s="437">
        <v>8</v>
      </c>
      <c r="I8" s="437">
        <v>6</v>
      </c>
      <c r="K8" s="353">
        <f t="shared" si="2"/>
        <v>40.151338590587173</v>
      </c>
      <c r="L8" s="354">
        <f t="shared" si="0"/>
        <v>1</v>
      </c>
      <c r="N8" s="450"/>
      <c r="O8" s="450"/>
      <c r="P8" s="450"/>
    </row>
    <row r="9" spans="1:16" ht="14.4">
      <c r="A9" s="405" t="s">
        <v>118</v>
      </c>
      <c r="C9" s="432">
        <v>20510.089999999997</v>
      </c>
      <c r="D9" s="349"/>
      <c r="E9" s="350">
        <f t="shared" si="1"/>
        <v>15.537606107790449</v>
      </c>
      <c r="G9" s="436">
        <v>6</v>
      </c>
      <c r="H9" s="437">
        <v>9</v>
      </c>
      <c r="I9" s="437">
        <v>6</v>
      </c>
      <c r="K9" s="353">
        <f t="shared" si="2"/>
        <v>36.537606107790452</v>
      </c>
      <c r="L9" s="354">
        <f t="shared" si="0"/>
        <v>2</v>
      </c>
      <c r="N9" s="176"/>
      <c r="O9" s="176"/>
      <c r="P9" s="176"/>
    </row>
    <row r="10" spans="1:16" ht="14.4">
      <c r="A10" s="405" t="s">
        <v>119</v>
      </c>
      <c r="C10" s="433">
        <v>16068</v>
      </c>
      <c r="D10" s="352"/>
      <c r="E10" s="350">
        <f t="shared" si="1"/>
        <v>20</v>
      </c>
      <c r="G10" s="436">
        <v>2</v>
      </c>
      <c r="H10" s="437">
        <v>2</v>
      </c>
      <c r="I10" s="437">
        <v>2</v>
      </c>
      <c r="K10" s="353">
        <f t="shared" si="2"/>
        <v>26</v>
      </c>
      <c r="L10" s="354">
        <f t="shared" si="0"/>
        <v>4</v>
      </c>
      <c r="N10" s="176"/>
      <c r="O10" s="176"/>
      <c r="P10" s="176"/>
    </row>
    <row r="11" spans="1:16" ht="14.4">
      <c r="A11" s="421" t="s">
        <v>139</v>
      </c>
      <c r="C11" s="432">
        <v>26874</v>
      </c>
      <c r="D11" s="349"/>
      <c r="E11" s="350">
        <f t="shared" si="1"/>
        <v>9.1446079662464221</v>
      </c>
      <c r="G11" s="436">
        <v>0</v>
      </c>
      <c r="H11" s="437">
        <v>0</v>
      </c>
      <c r="I11" s="437">
        <v>7</v>
      </c>
      <c r="K11" s="353">
        <f t="shared" si="2"/>
        <v>16.144607966246422</v>
      </c>
      <c r="L11" s="354">
        <f t="shared" si="0"/>
        <v>6</v>
      </c>
      <c r="N11" s="451" t="s">
        <v>143</v>
      </c>
      <c r="O11" s="451"/>
      <c r="P11" s="451"/>
    </row>
    <row r="12" spans="1:16">
      <c r="A12" s="184"/>
      <c r="B12" s="58"/>
      <c r="C12" s="52"/>
      <c r="D12" s="6"/>
      <c r="K12" t="s">
        <v>77</v>
      </c>
    </row>
    <row r="13" spans="1:16" s="143" customFormat="1" ht="14.4">
      <c r="A13" s="282" t="s">
        <v>69</v>
      </c>
      <c r="B13" s="276"/>
      <c r="C13" s="278"/>
      <c r="D13" s="137"/>
    </row>
    <row r="14" spans="1:16">
      <c r="A14" s="277" t="s">
        <v>70</v>
      </c>
      <c r="B14" s="273"/>
      <c r="C14" s="275"/>
      <c r="D14" s="6"/>
      <c r="G14" t="s">
        <v>96</v>
      </c>
    </row>
    <row r="15" spans="1:16">
      <c r="A15" s="277" t="s">
        <v>71</v>
      </c>
      <c r="B15" s="273"/>
      <c r="C15" s="275"/>
      <c r="D15" s="6"/>
    </row>
    <row r="16" spans="1:16">
      <c r="A16" s="277" t="s">
        <v>72</v>
      </c>
      <c r="B16" s="280">
        <f>20/(B19-B18)</f>
        <v>1.0045707971269276E-3</v>
      </c>
      <c r="C16" s="275"/>
      <c r="D16" s="6"/>
    </row>
    <row r="17" spans="1:4">
      <c r="A17" s="277" t="s">
        <v>73</v>
      </c>
      <c r="B17" s="273">
        <f>20+(B16*B18)</f>
        <v>36.141443568235474</v>
      </c>
      <c r="C17" s="275"/>
      <c r="D17" s="6"/>
    </row>
    <row r="18" spans="1:4">
      <c r="A18" s="277" t="s">
        <v>57</v>
      </c>
      <c r="B18" s="375">
        <f>MIN(C6:C11)</f>
        <v>16068</v>
      </c>
      <c r="C18" s="275"/>
      <c r="D18" s="6"/>
    </row>
    <row r="19" spans="1:4">
      <c r="A19" s="274" t="s">
        <v>56</v>
      </c>
      <c r="B19" s="376">
        <f>MAX(C6:C11)</f>
        <v>35977</v>
      </c>
      <c r="C19" s="275"/>
      <c r="D19" s="6"/>
    </row>
    <row r="20" spans="1:4">
      <c r="A20" s="274" t="s">
        <v>74</v>
      </c>
      <c r="B20" s="279">
        <v>20</v>
      </c>
      <c r="C20" s="275"/>
      <c r="D20" s="6"/>
    </row>
    <row r="21" spans="1:4">
      <c r="A21" s="274"/>
      <c r="B21" s="273"/>
      <c r="C21" s="275"/>
      <c r="D21" s="6"/>
    </row>
    <row r="22" spans="1:4">
      <c r="A22" s="281" t="s">
        <v>75</v>
      </c>
      <c r="B22" s="273"/>
      <c r="C22" s="275"/>
      <c r="D22" s="6"/>
    </row>
    <row r="23" spans="1:4">
      <c r="A23" s="49"/>
      <c r="C23" s="52"/>
      <c r="D23" s="6"/>
    </row>
    <row r="24" spans="1:4">
      <c r="A24" s="49"/>
      <c r="B24" s="39"/>
      <c r="C24" s="52"/>
      <c r="D24" s="6"/>
    </row>
    <row r="25" spans="1:4">
      <c r="A25" s="49"/>
      <c r="B25" s="39"/>
      <c r="C25" s="52"/>
      <c r="D25" s="6"/>
    </row>
    <row r="26" spans="1:4">
      <c r="A26" s="49"/>
      <c r="B26" s="39"/>
      <c r="C26" s="52"/>
      <c r="D26" s="6"/>
    </row>
    <row r="27" spans="1:4">
      <c r="A27" s="50"/>
      <c r="B27" s="39"/>
      <c r="C27" s="52"/>
    </row>
    <row r="28" spans="1:4">
      <c r="A28" s="1"/>
      <c r="B28" s="25"/>
      <c r="C28" s="1"/>
    </row>
    <row r="29" spans="1:4">
      <c r="A29" s="1"/>
      <c r="B29" s="1"/>
      <c r="C29" s="1"/>
    </row>
    <row r="30" spans="1:4">
      <c r="A30" s="1"/>
      <c r="B30" s="1"/>
      <c r="C30" s="1"/>
    </row>
  </sheetData>
  <mergeCells count="2">
    <mergeCell ref="N8:P8"/>
    <mergeCell ref="N11:P11"/>
  </mergeCells>
  <phoneticPr fontId="26" type="noConversion"/>
  <printOptions gridLines="1"/>
  <pageMargins left="0.75" right="0.75" top="1" bottom="1" header="0.5" footer="0.5"/>
  <pageSetup scale="69" orientation="landscape" horizontalDpi="4294967294" verticalDpi="204"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35"/>
  <sheetViews>
    <sheetView workbookViewId="0">
      <selection activeCell="A9" sqref="A9"/>
    </sheetView>
  </sheetViews>
  <sheetFormatPr defaultRowHeight="13.2"/>
  <cols>
    <col min="1" max="1" width="46.77734375" customWidth="1"/>
    <col min="2" max="9" width="8.6640625" style="3" customWidth="1"/>
    <col min="10" max="10" width="10.5546875" customWidth="1"/>
    <col min="11" max="11" width="8.33203125" customWidth="1"/>
  </cols>
  <sheetData>
    <row r="1" spans="1:12" ht="17.399999999999999">
      <c r="A1" s="45" t="s">
        <v>125</v>
      </c>
      <c r="B1" s="41"/>
      <c r="C1" s="41"/>
      <c r="D1" s="41"/>
      <c r="E1" s="41"/>
      <c r="F1" s="41"/>
      <c r="G1" s="41"/>
      <c r="H1" s="41"/>
      <c r="I1" s="41"/>
      <c r="J1" s="30"/>
      <c r="K1" s="31"/>
      <c r="L1" s="30"/>
    </row>
    <row r="2" spans="1:12" ht="21">
      <c r="A2" s="242" t="s">
        <v>114</v>
      </c>
      <c r="B2" s="173"/>
      <c r="C2" s="173"/>
      <c r="D2" s="173"/>
      <c r="E2" s="173"/>
      <c r="F2" s="173"/>
      <c r="G2" s="173"/>
      <c r="H2" s="173"/>
      <c r="I2" s="173"/>
      <c r="J2" s="42"/>
      <c r="K2" s="31"/>
      <c r="L2" s="42"/>
    </row>
    <row r="3" spans="1:12" s="3" customFormat="1">
      <c r="A3" s="140"/>
      <c r="B3" s="213"/>
      <c r="C3" s="213"/>
      <c r="D3" s="213"/>
      <c r="E3" s="213"/>
      <c r="F3" s="213"/>
      <c r="G3" s="213"/>
      <c r="H3" s="213"/>
      <c r="I3" s="213"/>
      <c r="J3" s="43" t="s">
        <v>43</v>
      </c>
      <c r="K3" s="43" t="s">
        <v>28</v>
      </c>
      <c r="L3" s="46" t="s">
        <v>16</v>
      </c>
    </row>
    <row r="4" spans="1:12" ht="14.4">
      <c r="A4" s="405" t="s">
        <v>115</v>
      </c>
      <c r="B4" s="373"/>
      <c r="C4" s="374"/>
      <c r="D4" s="374"/>
      <c r="E4" s="374"/>
      <c r="F4" s="374"/>
      <c r="G4" s="374"/>
      <c r="H4" s="374"/>
      <c r="I4" s="374"/>
      <c r="J4" s="284"/>
      <c r="K4" s="44">
        <v>2.5</v>
      </c>
      <c r="L4" s="47">
        <f>RANK($K4,$K$4:$K$9)</f>
        <v>1</v>
      </c>
    </row>
    <row r="5" spans="1:12" ht="14.4">
      <c r="A5" s="405" t="s">
        <v>116</v>
      </c>
      <c r="B5" s="342"/>
      <c r="C5" s="342"/>
      <c r="D5" s="342"/>
      <c r="E5" s="342"/>
      <c r="F5" s="342"/>
      <c r="G5" s="342"/>
      <c r="H5" s="342"/>
      <c r="I5" s="342"/>
      <c r="J5" s="408"/>
      <c r="K5" s="44">
        <v>2.5</v>
      </c>
      <c r="L5" s="47"/>
    </row>
    <row r="6" spans="1:12" ht="14.4">
      <c r="A6" s="405" t="s">
        <v>117</v>
      </c>
      <c r="B6" s="358"/>
      <c r="C6" s="358"/>
      <c r="D6" s="358"/>
      <c r="E6" s="358"/>
      <c r="F6" s="358"/>
      <c r="G6" s="358"/>
      <c r="H6" s="358"/>
      <c r="I6" s="358"/>
      <c r="J6" s="408"/>
      <c r="K6" s="44">
        <v>2.5</v>
      </c>
      <c r="L6" s="47"/>
    </row>
    <row r="7" spans="1:12" ht="14.4">
      <c r="A7" s="405" t="s">
        <v>118</v>
      </c>
      <c r="B7" s="359"/>
      <c r="C7" s="359"/>
      <c r="D7" s="359"/>
      <c r="E7" s="359"/>
      <c r="F7" s="359"/>
      <c r="G7" s="359"/>
      <c r="H7" s="359"/>
      <c r="I7" s="359"/>
      <c r="J7" s="408"/>
      <c r="K7" s="44">
        <v>2.5</v>
      </c>
      <c r="L7" s="47"/>
    </row>
    <row r="8" spans="1:12" ht="14.4">
      <c r="A8" s="405" t="s">
        <v>119</v>
      </c>
      <c r="B8" s="358"/>
      <c r="C8" s="358"/>
      <c r="D8" s="358"/>
      <c r="E8" s="358"/>
      <c r="F8" s="358"/>
      <c r="G8" s="358"/>
      <c r="H8" s="358"/>
      <c r="I8" s="358"/>
      <c r="J8" s="408"/>
      <c r="K8" s="44">
        <v>2.5</v>
      </c>
      <c r="L8" s="47"/>
    </row>
    <row r="9" spans="1:12" ht="14.4">
      <c r="A9" s="421" t="s">
        <v>139</v>
      </c>
      <c r="B9" s="359"/>
      <c r="C9" s="359"/>
      <c r="D9" s="359"/>
      <c r="E9" s="359"/>
      <c r="F9" s="359"/>
      <c r="G9" s="359"/>
      <c r="H9" s="359"/>
      <c r="I9" s="359"/>
      <c r="J9" s="284"/>
      <c r="K9" s="44">
        <v>2.5</v>
      </c>
      <c r="L9" s="47">
        <f t="shared" ref="L9" si="0">RANK($K9,$K$4:$K$9)</f>
        <v>1</v>
      </c>
    </row>
    <row r="10" spans="1:12">
      <c r="A10" s="190"/>
      <c r="B10" s="191"/>
      <c r="C10" s="286"/>
      <c r="D10" s="191"/>
      <c r="E10" s="191"/>
      <c r="F10" s="191"/>
      <c r="G10" s="191"/>
      <c r="H10" s="191"/>
      <c r="I10" s="191"/>
      <c r="J10" s="63"/>
      <c r="K10" s="140"/>
    </row>
    <row r="11" spans="1:12" s="143" customFormat="1">
      <c r="A11" s="190"/>
      <c r="B11" s="164"/>
      <c r="C11" s="164"/>
      <c r="D11" s="164"/>
      <c r="E11" s="164"/>
      <c r="F11" s="164"/>
      <c r="G11" s="164"/>
      <c r="H11" s="164"/>
      <c r="I11" s="164"/>
      <c r="J11" s="192"/>
      <c r="K11" s="140"/>
    </row>
    <row r="12" spans="1:12">
      <c r="A12" s="190"/>
      <c r="B12" s="39"/>
      <c r="C12" s="39"/>
      <c r="D12" s="39"/>
      <c r="E12" s="39"/>
      <c r="F12" s="39"/>
      <c r="G12" s="39"/>
      <c r="H12" s="39"/>
      <c r="I12" s="39"/>
      <c r="J12" s="287" t="s">
        <v>78</v>
      </c>
      <c r="K12" s="140"/>
    </row>
    <row r="13" spans="1:12">
      <c r="A13" s="190"/>
      <c r="B13" s="193"/>
      <c r="C13" s="193"/>
      <c r="D13" s="194"/>
      <c r="E13" s="194"/>
      <c r="F13" s="194"/>
      <c r="G13" s="194"/>
      <c r="H13" s="194"/>
      <c r="I13" s="194"/>
      <c r="J13" s="192"/>
      <c r="K13" s="140"/>
    </row>
    <row r="14" spans="1:12">
      <c r="A14" s="190"/>
      <c r="B14" s="194"/>
      <c r="C14" s="194"/>
      <c r="D14" s="194"/>
      <c r="E14" s="194"/>
      <c r="F14" s="194"/>
      <c r="G14" s="194"/>
      <c r="H14" s="194"/>
      <c r="I14" s="194"/>
      <c r="J14" s="192"/>
      <c r="K14" s="140"/>
    </row>
    <row r="15" spans="1:12">
      <c r="B15" s="174"/>
      <c r="C15" s="174"/>
      <c r="D15" s="41"/>
      <c r="E15" s="41"/>
      <c r="F15" s="41"/>
      <c r="G15" s="41"/>
      <c r="H15" s="41"/>
      <c r="I15" s="41"/>
      <c r="J15" s="30"/>
      <c r="K15" s="30"/>
    </row>
    <row r="27" spans="2:3">
      <c r="B27" s="175"/>
      <c r="C27" s="175"/>
    </row>
    <row r="35" spans="2:3">
      <c r="B35" s="175"/>
      <c r="C35" s="175"/>
    </row>
  </sheetData>
  <phoneticPr fontId="26" type="noConversion"/>
  <printOptions gridLines="1"/>
  <pageMargins left="0.75" right="0.75" top="1" bottom="1" header="0.5" footer="0.5"/>
  <pageSetup scale="94" orientation="landscape" horizontalDpi="4294967293"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R21"/>
  <sheetViews>
    <sheetView workbookViewId="0">
      <selection activeCell="B11" sqref="B11"/>
    </sheetView>
  </sheetViews>
  <sheetFormatPr defaultRowHeight="13.2"/>
  <cols>
    <col min="1" max="1" width="48.44140625" customWidth="1"/>
    <col min="2" max="2" width="11.88671875" customWidth="1"/>
    <col min="3" max="3" width="13.88671875" bestFit="1" customWidth="1"/>
    <col min="4" max="4" width="25.109375" customWidth="1"/>
    <col min="5" max="5" width="10.109375" customWidth="1"/>
    <col min="6" max="6" width="12.44140625" customWidth="1"/>
    <col min="8" max="8" width="10.88671875" customWidth="1"/>
    <col min="9" max="9" width="12.6640625" customWidth="1"/>
    <col min="11" max="11" width="41.88671875" customWidth="1"/>
  </cols>
  <sheetData>
    <row r="1" spans="1:18" ht="17.399999999999999">
      <c r="A1" s="7" t="s">
        <v>126</v>
      </c>
      <c r="B1" s="7"/>
      <c r="C1" s="7"/>
      <c r="D1" s="6"/>
      <c r="E1" s="6" t="s">
        <v>48</v>
      </c>
      <c r="F1" s="132">
        <f>MAX(B6:B11)</f>
        <v>19.100000000000001</v>
      </c>
      <c r="G1" s="6" t="s">
        <v>6</v>
      </c>
      <c r="H1" s="64" t="s">
        <v>24</v>
      </c>
      <c r="K1" s="65"/>
    </row>
    <row r="2" spans="1:18">
      <c r="A2" s="6"/>
      <c r="B2" s="6"/>
      <c r="C2" s="6"/>
      <c r="D2" s="6"/>
      <c r="E2" s="6" t="s">
        <v>49</v>
      </c>
      <c r="F2" s="132">
        <f>MIN(B6:B11)</f>
        <v>0</v>
      </c>
      <c r="G2" s="6" t="s">
        <v>6</v>
      </c>
      <c r="H2" s="64" t="s">
        <v>24</v>
      </c>
      <c r="K2" s="65"/>
    </row>
    <row r="3" spans="1:18">
      <c r="A3" s="10"/>
      <c r="B3" s="10"/>
      <c r="C3" s="10"/>
      <c r="D3" s="51"/>
      <c r="E3" s="6" t="s">
        <v>24</v>
      </c>
      <c r="F3" s="131" t="s">
        <v>24</v>
      </c>
      <c r="G3" s="6" t="s">
        <v>24</v>
      </c>
      <c r="H3" s="64" t="s">
        <v>24</v>
      </c>
      <c r="K3" s="65"/>
    </row>
    <row r="4" spans="1:18">
      <c r="A4" s="12"/>
      <c r="B4" s="12"/>
      <c r="C4" s="12"/>
      <c r="D4" s="12"/>
      <c r="E4" s="12"/>
      <c r="F4" s="6"/>
      <c r="G4" s="6"/>
      <c r="J4" s="6"/>
      <c r="K4" s="66"/>
      <c r="L4" s="66"/>
    </row>
    <row r="5" spans="1:18" ht="26.4">
      <c r="A5" s="11"/>
      <c r="B5" s="38" t="s">
        <v>47</v>
      </c>
      <c r="C5" s="38" t="s">
        <v>11</v>
      </c>
      <c r="D5" s="215" t="s">
        <v>16</v>
      </c>
      <c r="E5" s="35"/>
      <c r="F5" s="35"/>
      <c r="G5" s="162"/>
      <c r="H5" s="35"/>
      <c r="K5" s="35"/>
      <c r="M5" s="161" t="s">
        <v>24</v>
      </c>
    </row>
    <row r="6" spans="1:18" s="237" customFormat="1" ht="14.4">
      <c r="A6" s="405" t="s">
        <v>115</v>
      </c>
      <c r="B6" s="361">
        <v>19.100000000000001</v>
      </c>
      <c r="C6" s="250">
        <v>100</v>
      </c>
      <c r="D6" s="253">
        <v>1</v>
      </c>
      <c r="E6" s="341"/>
      <c r="F6" s="383"/>
      <c r="H6" s="238"/>
      <c r="J6" s="135"/>
      <c r="K6" s="239"/>
      <c r="M6" s="240"/>
      <c r="N6" s="68"/>
      <c r="O6" s="68"/>
      <c r="P6" s="68"/>
      <c r="Q6" s="68"/>
    </row>
    <row r="7" spans="1:18" s="237" customFormat="1" ht="14.4">
      <c r="A7" s="405" t="s">
        <v>116</v>
      </c>
      <c r="B7" s="361">
        <v>0</v>
      </c>
      <c r="C7" s="250"/>
      <c r="D7" s="253"/>
      <c r="E7" s="58"/>
      <c r="F7" s="270"/>
      <c r="H7" s="238"/>
      <c r="J7" s="135"/>
      <c r="K7" s="239"/>
      <c r="M7" s="240" t="s">
        <v>24</v>
      </c>
      <c r="N7" s="68"/>
      <c r="O7" s="68"/>
      <c r="P7" s="68"/>
      <c r="Q7" s="68"/>
    </row>
    <row r="8" spans="1:18" s="237" customFormat="1" ht="14.4">
      <c r="A8" s="405" t="s">
        <v>117</v>
      </c>
      <c r="B8" s="361">
        <v>0</v>
      </c>
      <c r="C8" s="250"/>
      <c r="D8" s="253"/>
      <c r="E8" s="17"/>
      <c r="F8" s="170"/>
      <c r="H8" s="238"/>
      <c r="J8" s="135"/>
      <c r="K8" s="239"/>
      <c r="M8" s="240"/>
      <c r="N8" s="68"/>
      <c r="O8" s="68"/>
      <c r="P8" s="68"/>
      <c r="Q8" s="68"/>
    </row>
    <row r="9" spans="1:18" s="68" customFormat="1" ht="14.4">
      <c r="A9" s="405" t="s">
        <v>118</v>
      </c>
      <c r="B9" s="361">
        <v>0</v>
      </c>
      <c r="C9" s="250"/>
      <c r="D9" s="253"/>
      <c r="E9" s="17"/>
      <c r="F9" s="170"/>
      <c r="H9" s="60"/>
      <c r="J9" s="135"/>
      <c r="K9" s="37"/>
      <c r="M9" s="235"/>
    </row>
    <row r="10" spans="1:18" s="237" customFormat="1" ht="14.4">
      <c r="A10" s="405" t="s">
        <v>119</v>
      </c>
      <c r="B10" s="361">
        <v>0</v>
      </c>
      <c r="C10" s="250"/>
      <c r="D10" s="253"/>
      <c r="E10" s="17"/>
      <c r="F10" s="170"/>
      <c r="H10" s="238"/>
      <c r="J10" s="135"/>
      <c r="K10" s="239"/>
      <c r="M10" s="240" t="s">
        <v>24</v>
      </c>
      <c r="N10" s="68"/>
      <c r="O10" s="68"/>
      <c r="P10" s="68"/>
      <c r="Q10" s="68"/>
    </row>
    <row r="11" spans="1:18" s="68" customFormat="1" ht="14.4">
      <c r="A11" s="421" t="s">
        <v>135</v>
      </c>
      <c r="B11" s="361"/>
      <c r="C11" s="250"/>
      <c r="D11" s="253"/>
      <c r="E11" s="17"/>
      <c r="F11" s="170"/>
      <c r="H11" s="60"/>
      <c r="J11" s="135"/>
      <c r="K11" s="37"/>
      <c r="M11" s="235"/>
    </row>
    <row r="12" spans="1:18">
      <c r="A12" s="133"/>
      <c r="B12" s="140"/>
      <c r="C12" s="291" t="s">
        <v>79</v>
      </c>
      <c r="D12" s="127"/>
      <c r="E12" s="141"/>
      <c r="F12" s="17"/>
      <c r="G12" s="21"/>
      <c r="I12" s="53"/>
      <c r="K12" s="163"/>
      <c r="L12" s="6"/>
      <c r="O12" s="68"/>
      <c r="P12" s="68"/>
      <c r="Q12" s="68"/>
      <c r="R12" s="68"/>
    </row>
    <row r="13" spans="1:18" ht="17.399999999999999">
      <c r="A13" s="133"/>
      <c r="B13" s="296"/>
      <c r="C13" s="185"/>
      <c r="D13" s="127"/>
      <c r="E13" s="141"/>
      <c r="F13" s="17"/>
      <c r="G13" s="21"/>
      <c r="H13" s="6"/>
      <c r="I13" s="6"/>
      <c r="J13" s="6"/>
      <c r="K13" s="163"/>
    </row>
    <row r="14" spans="1:18" ht="14.4">
      <c r="A14" s="290" t="s">
        <v>69</v>
      </c>
      <c r="B14" s="293"/>
      <c r="C14" s="185"/>
      <c r="D14" s="127"/>
      <c r="E14" s="141"/>
      <c r="F14" s="17"/>
      <c r="G14" s="21"/>
      <c r="H14" s="6"/>
      <c r="I14" s="6"/>
      <c r="J14" s="6"/>
      <c r="K14" s="163"/>
    </row>
    <row r="15" spans="1:18">
      <c r="A15" s="289" t="s">
        <v>70</v>
      </c>
      <c r="B15" s="292"/>
      <c r="C15" s="185"/>
      <c r="D15" s="127"/>
      <c r="E15" s="141"/>
      <c r="F15" s="17"/>
      <c r="G15" s="21"/>
      <c r="H15" s="6"/>
      <c r="I15" s="6"/>
      <c r="J15" s="6"/>
      <c r="K15" s="163"/>
    </row>
    <row r="16" spans="1:18">
      <c r="A16" s="289" t="s">
        <v>71</v>
      </c>
      <c r="B16" s="292"/>
      <c r="I16" s="6"/>
      <c r="J16" s="6"/>
    </row>
    <row r="17" spans="1:10">
      <c r="A17" s="289" t="s">
        <v>72</v>
      </c>
      <c r="B17" s="294">
        <f>100/(B20-B19)</f>
        <v>5.2356020942408374</v>
      </c>
      <c r="C17" s="347" t="s">
        <v>101</v>
      </c>
      <c r="D17" s="6"/>
      <c r="E17" s="6"/>
      <c r="F17" s="6"/>
      <c r="G17" s="6"/>
      <c r="H17" s="6"/>
      <c r="I17" s="6"/>
      <c r="J17" s="6"/>
    </row>
    <row r="18" spans="1:10">
      <c r="A18" s="289" t="s">
        <v>73</v>
      </c>
      <c r="B18" s="294">
        <f>-(B17*B19)</f>
        <v>0</v>
      </c>
      <c r="C18" s="347" t="s">
        <v>101</v>
      </c>
      <c r="E18" s="6"/>
    </row>
    <row r="19" spans="1:10">
      <c r="A19" s="289" t="s">
        <v>57</v>
      </c>
      <c r="B19" s="297">
        <f>MIN(B6:B11)</f>
        <v>0</v>
      </c>
    </row>
    <row r="20" spans="1:10">
      <c r="A20" s="288" t="s">
        <v>56</v>
      </c>
      <c r="B20" s="360">
        <f>MAX(B6:B11)</f>
        <v>19.100000000000001</v>
      </c>
      <c r="C20" s="135"/>
    </row>
    <row r="21" spans="1:10">
      <c r="A21" s="288" t="s">
        <v>74</v>
      </c>
      <c r="B21" s="295">
        <v>100</v>
      </c>
    </row>
  </sheetData>
  <phoneticPr fontId="26" type="noConversion"/>
  <printOptions gridLines="1"/>
  <pageMargins left="0.75" right="0.75" top="1" bottom="1" header="0.5" footer="0.5"/>
  <pageSetup scale="5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AO16"/>
  <sheetViews>
    <sheetView zoomScale="70" zoomScaleNormal="70" workbookViewId="0">
      <pane xSplit="1" ySplit="3" topLeftCell="B4" activePane="bottomRight" state="frozen"/>
      <selection pane="topRight" activeCell="B1" sqref="B1"/>
      <selection pane="bottomLeft" activeCell="A4" sqref="A4"/>
      <selection pane="bottomRight" activeCell="F6" sqref="F6"/>
    </sheetView>
  </sheetViews>
  <sheetFormatPr defaultRowHeight="13.2"/>
  <cols>
    <col min="1" max="1" width="50.5546875" customWidth="1"/>
    <col min="2" max="18" width="5.6640625" customWidth="1"/>
    <col min="19" max="20" width="6.6640625" customWidth="1"/>
    <col min="21" max="38" width="5.6640625" customWidth="1"/>
  </cols>
  <sheetData>
    <row r="1" spans="1:41" ht="17.399999999999999">
      <c r="A1" s="45" t="s">
        <v>127</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row>
    <row r="2" spans="1:41">
      <c r="B2" s="388"/>
      <c r="C2" s="388"/>
      <c r="D2" s="388"/>
      <c r="E2" s="388"/>
      <c r="F2" s="388"/>
      <c r="G2" s="388"/>
      <c r="H2" s="41"/>
      <c r="I2" s="41"/>
      <c r="J2" s="41"/>
      <c r="K2" s="388"/>
      <c r="L2" s="41"/>
      <c r="M2" s="41"/>
      <c r="N2" s="41"/>
      <c r="O2" s="389"/>
      <c r="P2" s="388"/>
      <c r="Q2" s="388"/>
      <c r="R2" s="388"/>
      <c r="S2" s="388"/>
      <c r="T2" s="388"/>
      <c r="U2" s="388"/>
      <c r="V2" s="389"/>
      <c r="W2" s="388"/>
      <c r="X2" s="388"/>
      <c r="Y2" s="388"/>
      <c r="Z2" s="388"/>
      <c r="AA2" s="390"/>
      <c r="AB2" s="388"/>
      <c r="AC2" s="388"/>
      <c r="AD2" s="388"/>
      <c r="AE2" s="388"/>
      <c r="AF2" s="388"/>
      <c r="AG2" s="388"/>
      <c r="AH2" s="388"/>
      <c r="AI2" s="388"/>
      <c r="AJ2" s="388"/>
      <c r="AK2" s="388"/>
      <c r="AL2" s="388"/>
    </row>
    <row r="3" spans="1:41">
      <c r="A3" s="3" t="s">
        <v>103</v>
      </c>
      <c r="B3" s="38">
        <v>1</v>
      </c>
      <c r="C3" s="38">
        <v>2</v>
      </c>
      <c r="D3" s="38">
        <v>3</v>
      </c>
      <c r="E3" s="38">
        <v>4</v>
      </c>
      <c r="F3" s="38">
        <v>5</v>
      </c>
      <c r="G3" s="38">
        <v>6</v>
      </c>
      <c r="H3" s="38">
        <v>7</v>
      </c>
      <c r="I3" s="38">
        <v>8</v>
      </c>
      <c r="J3" s="38">
        <v>9</v>
      </c>
      <c r="K3" s="38">
        <v>10</v>
      </c>
      <c r="L3" s="38">
        <v>11</v>
      </c>
      <c r="M3" s="38">
        <v>12</v>
      </c>
      <c r="N3" s="38">
        <v>13</v>
      </c>
      <c r="O3" s="38">
        <v>14</v>
      </c>
      <c r="P3" s="38">
        <v>15</v>
      </c>
      <c r="Q3" s="38">
        <v>16</v>
      </c>
      <c r="R3" s="38">
        <v>17</v>
      </c>
      <c r="S3" s="38">
        <v>18</v>
      </c>
      <c r="T3" s="38">
        <v>19</v>
      </c>
      <c r="U3" s="38">
        <v>20</v>
      </c>
      <c r="V3" s="38">
        <v>21</v>
      </c>
      <c r="W3" s="38">
        <v>22</v>
      </c>
      <c r="X3" s="38">
        <v>23</v>
      </c>
      <c r="Y3" s="38">
        <v>24</v>
      </c>
      <c r="Z3" s="38">
        <v>25</v>
      </c>
      <c r="AA3" s="38">
        <v>26</v>
      </c>
      <c r="AB3" s="38">
        <v>27</v>
      </c>
      <c r="AC3" s="38">
        <v>28</v>
      </c>
      <c r="AD3" s="38">
        <v>29</v>
      </c>
      <c r="AE3" s="38">
        <v>30</v>
      </c>
      <c r="AF3" s="38">
        <v>31</v>
      </c>
      <c r="AG3" s="38">
        <v>32</v>
      </c>
      <c r="AH3" s="38">
        <v>33</v>
      </c>
      <c r="AI3" s="38">
        <v>34</v>
      </c>
      <c r="AJ3" s="38">
        <v>35</v>
      </c>
      <c r="AK3" s="38">
        <v>36</v>
      </c>
      <c r="AL3" s="38">
        <v>37</v>
      </c>
      <c r="AM3" s="43" t="s">
        <v>43</v>
      </c>
      <c r="AN3" s="43" t="s">
        <v>28</v>
      </c>
      <c r="AO3" s="46" t="s">
        <v>16</v>
      </c>
    </row>
    <row r="4" spans="1:41" ht="14.4">
      <c r="A4" s="405" t="s">
        <v>115</v>
      </c>
      <c r="B4" s="355">
        <v>61</v>
      </c>
      <c r="C4" s="364">
        <v>50</v>
      </c>
      <c r="D4" s="364">
        <v>47.5</v>
      </c>
      <c r="E4" s="364">
        <v>60</v>
      </c>
      <c r="F4" s="364">
        <v>60</v>
      </c>
      <c r="G4" s="364">
        <v>69</v>
      </c>
      <c r="H4" s="364">
        <v>35</v>
      </c>
      <c r="I4" s="364">
        <v>55</v>
      </c>
      <c r="J4" s="364">
        <v>80</v>
      </c>
      <c r="K4" s="365">
        <v>67.5</v>
      </c>
      <c r="L4" s="365">
        <v>85</v>
      </c>
      <c r="M4" s="365">
        <v>85</v>
      </c>
      <c r="N4" s="365">
        <v>57.5</v>
      </c>
      <c r="O4" s="365">
        <v>47</v>
      </c>
      <c r="P4" s="365">
        <v>57.5</v>
      </c>
      <c r="Q4" s="365"/>
      <c r="R4" s="365"/>
      <c r="S4" s="365"/>
      <c r="T4" s="365"/>
      <c r="U4" s="365"/>
      <c r="V4" s="365"/>
      <c r="W4" s="364"/>
      <c r="X4" s="392"/>
      <c r="Y4" s="392"/>
      <c r="Z4" s="392"/>
      <c r="AA4" s="392"/>
      <c r="AB4" s="392"/>
      <c r="AC4" s="392"/>
      <c r="AD4" s="392"/>
      <c r="AE4" s="391"/>
      <c r="AF4" s="356"/>
      <c r="AG4" s="356"/>
      <c r="AH4" s="356"/>
      <c r="AI4" s="391"/>
      <c r="AJ4" s="391"/>
      <c r="AK4" s="356"/>
      <c r="AL4" s="357"/>
      <c r="AM4" s="216">
        <f t="shared" ref="AM4:AM8" si="0">AVERAGE(B4:AL4)</f>
        <v>61.133333333333333</v>
      </c>
      <c r="AN4" s="216">
        <f>IF(AM4&lt;5,5,AM4)</f>
        <v>61.133333333333333</v>
      </c>
      <c r="AO4" s="217">
        <f>RANK(AN4,$AN$4:$AN$9)</f>
        <v>1</v>
      </c>
    </row>
    <row r="5" spans="1:41" s="68" customFormat="1" ht="14.4">
      <c r="A5" s="405" t="s">
        <v>116</v>
      </c>
      <c r="B5" s="363">
        <v>44</v>
      </c>
      <c r="C5" s="363">
        <v>36</v>
      </c>
      <c r="D5" s="363">
        <v>35</v>
      </c>
      <c r="E5" s="363">
        <v>67</v>
      </c>
      <c r="F5" s="363">
        <v>57.5</v>
      </c>
      <c r="G5" s="363">
        <v>72</v>
      </c>
      <c r="H5" s="363">
        <v>37.5</v>
      </c>
      <c r="I5" s="363">
        <v>60</v>
      </c>
      <c r="J5" s="363">
        <v>62.5</v>
      </c>
      <c r="K5" s="438">
        <v>87.5</v>
      </c>
      <c r="L5" s="438">
        <v>75</v>
      </c>
      <c r="M5" s="438">
        <v>77.5</v>
      </c>
      <c r="N5" s="438">
        <v>70</v>
      </c>
      <c r="O5" s="438">
        <v>53.5</v>
      </c>
      <c r="P5" s="438">
        <v>60</v>
      </c>
      <c r="Q5" s="334"/>
      <c r="R5" s="334"/>
      <c r="S5" s="334"/>
      <c r="T5" s="334"/>
      <c r="U5" s="334"/>
      <c r="V5" s="334"/>
      <c r="W5" s="334"/>
      <c r="X5" s="334"/>
      <c r="Y5" s="334"/>
      <c r="Z5" s="334"/>
      <c r="AA5" s="334"/>
      <c r="AB5" s="334"/>
      <c r="AC5" s="334"/>
      <c r="AD5" s="334"/>
      <c r="AE5" s="334"/>
      <c r="AF5" s="334"/>
      <c r="AG5" s="334"/>
      <c r="AH5" s="334"/>
      <c r="AI5" s="334"/>
      <c r="AJ5" s="334"/>
      <c r="AK5" s="334"/>
      <c r="AL5" s="334"/>
      <c r="AM5" s="216">
        <f t="shared" si="0"/>
        <v>59.666666666666664</v>
      </c>
      <c r="AN5" s="216">
        <f>IF(AM5&lt;5,5,AM5)</f>
        <v>59.666666666666664</v>
      </c>
      <c r="AO5" s="217">
        <f t="shared" ref="AO5:AO9" si="1">RANK(AN5,$AN$4:$AN$9)</f>
        <v>2</v>
      </c>
    </row>
    <row r="6" spans="1:41" s="68" customFormat="1" ht="14.4">
      <c r="A6" s="405" t="s">
        <v>117</v>
      </c>
      <c r="B6" s="363">
        <v>43</v>
      </c>
      <c r="C6" s="363">
        <v>43</v>
      </c>
      <c r="D6" s="363">
        <v>47.5</v>
      </c>
      <c r="E6" s="363">
        <v>64</v>
      </c>
      <c r="F6" s="363">
        <v>57.5</v>
      </c>
      <c r="G6" s="363">
        <v>67</v>
      </c>
      <c r="H6" s="363">
        <v>52.5</v>
      </c>
      <c r="I6" s="363">
        <v>55</v>
      </c>
      <c r="J6" s="363">
        <v>60</v>
      </c>
      <c r="K6" s="438">
        <v>47.5</v>
      </c>
      <c r="L6" s="438">
        <v>40</v>
      </c>
      <c r="M6" s="438">
        <v>50</v>
      </c>
      <c r="N6" s="438">
        <v>50</v>
      </c>
      <c r="O6" s="438">
        <v>51.5</v>
      </c>
      <c r="P6" s="438">
        <v>67.5</v>
      </c>
      <c r="Q6" s="334"/>
      <c r="R6" s="334"/>
      <c r="S6" s="334"/>
      <c r="T6" s="334"/>
      <c r="U6" s="334"/>
      <c r="V6" s="334"/>
      <c r="W6" s="334"/>
      <c r="X6" s="334"/>
      <c r="Y6" s="334"/>
      <c r="Z6" s="334"/>
      <c r="AA6" s="334"/>
      <c r="AB6" s="334"/>
      <c r="AC6" s="334"/>
      <c r="AD6" s="334"/>
      <c r="AE6" s="334"/>
      <c r="AF6" s="334"/>
      <c r="AG6" s="334"/>
      <c r="AH6" s="334"/>
      <c r="AI6" s="334"/>
      <c r="AJ6" s="334"/>
      <c r="AK6" s="334"/>
      <c r="AL6" s="334"/>
      <c r="AM6" s="216">
        <f t="shared" si="0"/>
        <v>53.06666666666667</v>
      </c>
      <c r="AN6" s="216">
        <f>IF(AM6&lt;5,5,AM6)</f>
        <v>53.06666666666667</v>
      </c>
      <c r="AO6" s="217">
        <f t="shared" si="1"/>
        <v>3</v>
      </c>
    </row>
    <row r="7" spans="1:41" s="68" customFormat="1" ht="14.4">
      <c r="A7" s="405" t="s">
        <v>118</v>
      </c>
      <c r="B7" s="363">
        <v>33</v>
      </c>
      <c r="C7" s="363">
        <v>30</v>
      </c>
      <c r="D7" s="363">
        <v>37.5</v>
      </c>
      <c r="E7" s="363">
        <v>58</v>
      </c>
      <c r="F7" s="363">
        <v>50</v>
      </c>
      <c r="G7" s="363">
        <v>48</v>
      </c>
      <c r="H7" s="363">
        <v>37.5</v>
      </c>
      <c r="I7" s="363">
        <v>50</v>
      </c>
      <c r="J7" s="363">
        <v>50</v>
      </c>
      <c r="K7" s="438">
        <v>67.5</v>
      </c>
      <c r="L7" s="438">
        <v>35</v>
      </c>
      <c r="M7" s="438">
        <v>25</v>
      </c>
      <c r="N7" s="438">
        <v>52.5</v>
      </c>
      <c r="O7" s="438">
        <v>56.5</v>
      </c>
      <c r="P7" s="438">
        <v>47.5</v>
      </c>
      <c r="Q7" s="334"/>
      <c r="R7" s="334"/>
      <c r="S7" s="334"/>
      <c r="T7" s="334"/>
      <c r="U7" s="334"/>
      <c r="V7" s="334"/>
      <c r="W7" s="334"/>
      <c r="X7" s="334"/>
      <c r="Y7" s="334"/>
      <c r="Z7" s="334"/>
      <c r="AA7" s="334"/>
      <c r="AB7" s="334"/>
      <c r="AC7" s="334"/>
      <c r="AD7" s="334"/>
      <c r="AE7" s="334"/>
      <c r="AF7" s="334"/>
      <c r="AG7" s="334"/>
      <c r="AH7" s="334"/>
      <c r="AI7" s="334"/>
      <c r="AJ7" s="334"/>
      <c r="AK7" s="334"/>
      <c r="AL7" s="334"/>
      <c r="AM7" s="216">
        <f t="shared" si="0"/>
        <v>45.2</v>
      </c>
      <c r="AN7" s="216">
        <f t="shared" ref="AN7:AN8" si="2">IF(AM7&lt;5,5,AM7)</f>
        <v>45.2</v>
      </c>
      <c r="AO7" s="217">
        <f t="shared" si="1"/>
        <v>4</v>
      </c>
    </row>
    <row r="8" spans="1:41" s="68" customFormat="1" ht="14.4">
      <c r="A8" s="405" t="s">
        <v>119</v>
      </c>
      <c r="B8" s="363">
        <v>23</v>
      </c>
      <c r="C8" s="363">
        <v>25</v>
      </c>
      <c r="D8" s="363">
        <v>15</v>
      </c>
      <c r="E8" s="363">
        <v>56</v>
      </c>
      <c r="F8" s="363">
        <v>37.5</v>
      </c>
      <c r="G8" s="363">
        <v>42</v>
      </c>
      <c r="H8" s="363">
        <v>20</v>
      </c>
      <c r="I8" s="363">
        <v>25</v>
      </c>
      <c r="J8" s="363">
        <v>40</v>
      </c>
      <c r="K8" s="438">
        <v>15</v>
      </c>
      <c r="L8" s="438">
        <v>25</v>
      </c>
      <c r="M8" s="438">
        <v>25</v>
      </c>
      <c r="N8" s="438">
        <v>15</v>
      </c>
      <c r="O8" s="438">
        <v>45</v>
      </c>
      <c r="P8" s="438">
        <v>37.5</v>
      </c>
      <c r="Q8" s="334"/>
      <c r="R8" s="334"/>
      <c r="S8" s="334"/>
      <c r="T8" s="334"/>
      <c r="U8" s="334"/>
      <c r="V8" s="334"/>
      <c r="W8" s="334"/>
      <c r="X8" s="334"/>
      <c r="Y8" s="334"/>
      <c r="Z8" s="334"/>
      <c r="AA8" s="334"/>
      <c r="AB8" s="334"/>
      <c r="AC8" s="334"/>
      <c r="AD8" s="334"/>
      <c r="AE8" s="334"/>
      <c r="AF8" s="334"/>
      <c r="AG8" s="334"/>
      <c r="AH8" s="334"/>
      <c r="AI8" s="334"/>
      <c r="AJ8" s="334"/>
      <c r="AK8" s="334"/>
      <c r="AL8" s="334"/>
      <c r="AM8" s="216">
        <f t="shared" si="0"/>
        <v>29.733333333333334</v>
      </c>
      <c r="AN8" s="216">
        <f t="shared" si="2"/>
        <v>29.733333333333334</v>
      </c>
      <c r="AO8" s="217">
        <f t="shared" si="1"/>
        <v>5</v>
      </c>
    </row>
    <row r="9" spans="1:41" ht="14.4">
      <c r="A9" s="421" t="s">
        <v>139</v>
      </c>
      <c r="B9" s="355"/>
      <c r="C9" s="355"/>
      <c r="D9" s="355"/>
      <c r="E9" s="355"/>
      <c r="F9" s="355"/>
      <c r="G9" s="355"/>
      <c r="H9" s="355"/>
      <c r="I9" s="355"/>
      <c r="J9" s="355"/>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16"/>
      <c r="AN9" s="216"/>
      <c r="AO9" s="217" t="e">
        <f t="shared" si="1"/>
        <v>#N/A</v>
      </c>
    </row>
    <row r="10" spans="1:41" s="168" customFormat="1">
      <c r="A10" s="196"/>
      <c r="B10" s="197"/>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44"/>
      <c r="AN10" s="44"/>
      <c r="AO10" s="47"/>
    </row>
    <row r="11" spans="1:41">
      <c r="A11" s="190"/>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44"/>
      <c r="AN11" s="44"/>
      <c r="AO11" s="47"/>
    </row>
    <row r="12" spans="1:41" ht="17.399999999999999">
      <c r="A12" s="190"/>
      <c r="B12" s="1"/>
      <c r="C12" s="1"/>
      <c r="D12" s="1"/>
      <c r="E12" s="1"/>
      <c r="F12" s="296"/>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44"/>
      <c r="AN12" s="44"/>
      <c r="AO12" s="47"/>
    </row>
    <row r="13" spans="1:41">
      <c r="A13" s="190"/>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44"/>
      <c r="AN13" s="44"/>
      <c r="AO13" s="47"/>
    </row>
    <row r="15" spans="1:41">
      <c r="AM15" s="63"/>
    </row>
    <row r="16" spans="1:41">
      <c r="AM16" s="178"/>
    </row>
  </sheetData>
  <phoneticPr fontId="26" type="noConversion"/>
  <printOptions gridLines="1"/>
  <pageMargins left="0.21" right="0.2" top="1" bottom="1" header="0.5" footer="0.5"/>
  <pageSetup scale="54" orientation="landscape" horizontalDpi="4294967294" verticalDpi="300" r:id="rId1"/>
  <headerFooter alignWithMargins="0"/>
  <drawing r:id="rId2"/>
</worksheet>
</file>

<file path=xl/worksheets/sheet8.xml><?xml version="1.0" encoding="utf-8"?>
<worksheet xmlns="http://schemas.openxmlformats.org/spreadsheetml/2006/main" xmlns:r="http://schemas.openxmlformats.org/officeDocument/2006/relationships">
  <sheetPr>
    <pageSetUpPr fitToPage="1"/>
  </sheetPr>
  <dimension ref="A1:P50"/>
  <sheetViews>
    <sheetView workbookViewId="0">
      <selection activeCell="F7" sqref="F7"/>
    </sheetView>
  </sheetViews>
  <sheetFormatPr defaultRowHeight="13.2"/>
  <cols>
    <col min="1" max="1" width="46" customWidth="1"/>
    <col min="2" max="2" width="11" customWidth="1"/>
    <col min="3" max="3" width="21.44140625" customWidth="1"/>
    <col min="4" max="4" width="14.109375" customWidth="1"/>
    <col min="5" max="7" width="16.88671875" customWidth="1"/>
    <col min="8" max="8" width="11.44140625" customWidth="1"/>
    <col min="9" max="9" width="12.33203125" customWidth="1"/>
    <col min="10" max="10" width="10.44140625" customWidth="1"/>
    <col min="11" max="11" width="13.6640625" customWidth="1"/>
    <col min="12" max="12" width="13.33203125" customWidth="1"/>
    <col min="13" max="13" width="12.33203125" customWidth="1"/>
    <col min="14" max="14" width="14.33203125" customWidth="1"/>
    <col min="15" max="15" width="12.6640625" customWidth="1"/>
    <col min="16" max="16" width="12.44140625" customWidth="1"/>
    <col min="17" max="17" width="11" customWidth="1"/>
  </cols>
  <sheetData>
    <row r="1" spans="1:16" s="230" customFormat="1" ht="17.399999999999999">
      <c r="A1" s="230" t="s">
        <v>128</v>
      </c>
    </row>
    <row r="2" spans="1:16" ht="17.399999999999999">
      <c r="A2" s="7"/>
      <c r="B2" s="158"/>
      <c r="C2" s="6"/>
      <c r="D2" s="9"/>
      <c r="E2" s="19"/>
      <c r="F2" s="53"/>
      <c r="G2" s="53"/>
      <c r="H2" s="9"/>
      <c r="I2" s="6"/>
      <c r="J2" s="6"/>
      <c r="K2" s="6"/>
      <c r="L2" s="6"/>
      <c r="M2" s="6"/>
      <c r="N2" s="6"/>
      <c r="O2" s="6"/>
      <c r="P2" s="6"/>
    </row>
    <row r="3" spans="1:16" s="68" customFormat="1">
      <c r="A3" s="37"/>
      <c r="D3" s="9"/>
      <c r="E3" s="19"/>
      <c r="F3" s="60"/>
      <c r="G3" s="60"/>
      <c r="H3" s="69"/>
      <c r="I3" s="37"/>
      <c r="J3" s="37"/>
      <c r="K3" s="37"/>
      <c r="L3" s="37"/>
      <c r="M3" s="37"/>
      <c r="N3" s="37"/>
      <c r="O3" s="37"/>
      <c r="P3" s="37"/>
    </row>
    <row r="4" spans="1:16">
      <c r="A4" s="10"/>
      <c r="C4" s="56" t="s">
        <v>55</v>
      </c>
      <c r="D4" s="56" t="s">
        <v>24</v>
      </c>
      <c r="E4" s="56" t="s">
        <v>26</v>
      </c>
      <c r="F4" s="56" t="s">
        <v>44</v>
      </c>
      <c r="G4" s="56" t="s">
        <v>45</v>
      </c>
      <c r="H4" s="12"/>
      <c r="I4" s="6"/>
      <c r="J4" s="6"/>
      <c r="K4" s="6"/>
      <c r="L4" s="6"/>
      <c r="M4" s="6"/>
      <c r="N4" s="6"/>
      <c r="O4" s="6"/>
      <c r="P4" s="6"/>
    </row>
    <row r="5" spans="1:16">
      <c r="A5" s="6"/>
      <c r="B5" s="377" t="s">
        <v>54</v>
      </c>
      <c r="C5" s="24" t="s">
        <v>28</v>
      </c>
      <c r="D5" s="24"/>
      <c r="E5" s="24" t="s">
        <v>28</v>
      </c>
      <c r="F5" s="24" t="s">
        <v>5</v>
      </c>
      <c r="G5" s="24" t="s">
        <v>28</v>
      </c>
      <c r="H5" s="24" t="s">
        <v>16</v>
      </c>
      <c r="I5" s="24"/>
      <c r="J5" s="20"/>
      <c r="K5" s="20"/>
      <c r="L5" s="5"/>
      <c r="M5" s="5"/>
      <c r="N5" s="5"/>
      <c r="O5" s="5"/>
      <c r="P5" s="2"/>
    </row>
    <row r="6" spans="1:16" ht="14.4">
      <c r="A6" s="405" t="s">
        <v>115</v>
      </c>
      <c r="B6" s="378">
        <v>59</v>
      </c>
      <c r="C6" s="355">
        <f t="shared" ref="C6" si="0">IF(B6="DNF", 0,(10^(($B$18-B6)/10)*75))</f>
        <v>75</v>
      </c>
      <c r="D6" s="241"/>
      <c r="E6" s="439">
        <v>1</v>
      </c>
      <c r="F6" s="393">
        <v>75</v>
      </c>
      <c r="G6" s="394">
        <f>C6+F6</f>
        <v>150</v>
      </c>
      <c r="H6" s="249"/>
      <c r="I6" s="57"/>
      <c r="J6" s="59"/>
      <c r="K6" s="29"/>
      <c r="L6" s="18"/>
      <c r="M6" s="58"/>
      <c r="N6" s="18"/>
      <c r="O6" s="18"/>
      <c r="P6" s="3"/>
    </row>
    <row r="7" spans="1:16" ht="14.4">
      <c r="A7" s="405" t="s">
        <v>116</v>
      </c>
      <c r="B7" s="379"/>
      <c r="C7" s="355"/>
      <c r="D7" s="241"/>
      <c r="E7" s="439" t="s">
        <v>144</v>
      </c>
      <c r="F7" s="248"/>
      <c r="G7" s="394">
        <f t="shared" ref="G7:G10" si="1">C7+F7</f>
        <v>0</v>
      </c>
      <c r="H7" s="249"/>
      <c r="I7" s="57"/>
      <c r="J7" s="59"/>
      <c r="K7" s="29"/>
      <c r="L7" s="18"/>
      <c r="M7" s="58"/>
      <c r="N7" s="18"/>
      <c r="O7" s="18"/>
      <c r="P7" s="3"/>
    </row>
    <row r="8" spans="1:16" ht="14.4">
      <c r="A8" s="405" t="s">
        <v>117</v>
      </c>
      <c r="B8" s="379"/>
      <c r="C8" s="355"/>
      <c r="D8" s="241"/>
      <c r="E8" s="439" t="s">
        <v>144</v>
      </c>
      <c r="F8" s="248"/>
      <c r="G8" s="394">
        <f t="shared" si="1"/>
        <v>0</v>
      </c>
      <c r="H8" s="249"/>
      <c r="I8" s="57"/>
      <c r="J8" s="59"/>
      <c r="K8" s="29"/>
      <c r="L8" s="18"/>
      <c r="M8" s="58"/>
      <c r="N8" s="18"/>
      <c r="O8" s="18"/>
      <c r="P8" s="3"/>
    </row>
    <row r="9" spans="1:16" s="236" customFormat="1" ht="14.4">
      <c r="A9" s="405" t="s">
        <v>118</v>
      </c>
      <c r="B9" s="379"/>
      <c r="C9" s="355"/>
      <c r="D9" s="241"/>
      <c r="E9" s="439" t="s">
        <v>144</v>
      </c>
      <c r="F9" s="248"/>
      <c r="G9" s="394">
        <f t="shared" si="1"/>
        <v>0</v>
      </c>
      <c r="H9" s="249"/>
      <c r="I9" s="233"/>
      <c r="J9" s="243"/>
      <c r="K9" s="224"/>
      <c r="L9" s="244"/>
      <c r="M9" s="231"/>
      <c r="N9" s="244"/>
      <c r="O9" s="244"/>
      <c r="P9" s="245"/>
    </row>
    <row r="10" spans="1:16" ht="14.4">
      <c r="A10" s="405" t="s">
        <v>119</v>
      </c>
      <c r="B10" s="379"/>
      <c r="C10" s="355"/>
      <c r="D10" s="241"/>
      <c r="E10" s="439" t="s">
        <v>144</v>
      </c>
      <c r="F10" s="248"/>
      <c r="G10" s="394">
        <f t="shared" si="1"/>
        <v>0</v>
      </c>
      <c r="H10" s="249"/>
      <c r="I10" s="57"/>
      <c r="J10" s="59"/>
      <c r="K10" s="29"/>
      <c r="L10" s="18"/>
      <c r="M10" s="58"/>
      <c r="N10" s="18"/>
      <c r="O10" s="18"/>
      <c r="P10" s="3"/>
    </row>
    <row r="11" spans="1:16" ht="14.4">
      <c r="A11" s="421" t="s">
        <v>139</v>
      </c>
      <c r="B11" s="379"/>
      <c r="C11" s="355"/>
      <c r="D11" s="284"/>
      <c r="E11" s="439"/>
      <c r="F11" s="393"/>
      <c r="G11" s="394"/>
      <c r="H11" s="249"/>
    </row>
    <row r="12" spans="1:16">
      <c r="A12" s="133"/>
      <c r="B12" s="198"/>
      <c r="C12" s="16"/>
      <c r="D12" s="305" t="s">
        <v>83</v>
      </c>
      <c r="E12" s="307">
        <f>MIN(E6:E11)</f>
        <v>1</v>
      </c>
      <c r="F12" s="17"/>
      <c r="G12" s="17"/>
      <c r="H12" s="56"/>
      <c r="I12" s="57"/>
      <c r="J12" s="59"/>
      <c r="K12" s="29"/>
      <c r="L12" s="18"/>
      <c r="M12" s="58"/>
      <c r="N12" s="18"/>
      <c r="O12" s="18"/>
      <c r="P12" s="3"/>
    </row>
    <row r="13" spans="1:16" s="143" customFormat="1">
      <c r="A13" s="133"/>
      <c r="B13" s="198"/>
      <c r="C13" s="16"/>
      <c r="D13" s="306" t="s">
        <v>84</v>
      </c>
      <c r="E13" s="307">
        <f>MAX(E6:E11)</f>
        <v>1</v>
      </c>
      <c r="F13" s="17"/>
      <c r="G13" s="17"/>
      <c r="H13" s="56"/>
      <c r="I13" s="148"/>
      <c r="J13" s="149"/>
      <c r="K13" s="150"/>
      <c r="L13" s="144"/>
      <c r="M13" s="151"/>
      <c r="N13" s="144"/>
      <c r="O13" s="144"/>
      <c r="P13" s="142"/>
    </row>
    <row r="14" spans="1:16" s="143" customFormat="1" ht="17.399999999999999">
      <c r="A14" s="133"/>
      <c r="B14" s="198"/>
      <c r="C14" s="16"/>
      <c r="D14" s="306" t="s">
        <v>85</v>
      </c>
      <c r="E14" s="306" t="e">
        <f>75/(E13-E12)</f>
        <v>#DIV/0!</v>
      </c>
      <c r="F14" s="296"/>
      <c r="G14" s="17"/>
      <c r="H14" s="56"/>
      <c r="I14" s="165"/>
      <c r="J14" s="137"/>
      <c r="K14" s="137"/>
    </row>
    <row r="15" spans="1:16">
      <c r="A15" s="133"/>
      <c r="B15" s="199"/>
      <c r="C15" s="194"/>
      <c r="D15" s="306" t="s">
        <v>86</v>
      </c>
      <c r="E15" s="306" t="e">
        <f>E14*E13</f>
        <v>#DIV/0!</v>
      </c>
      <c r="F15" s="17"/>
      <c r="G15" s="17"/>
      <c r="H15" s="56"/>
      <c r="I15" s="4"/>
      <c r="J15" s="1"/>
      <c r="K15" s="1"/>
      <c r="L15" s="1"/>
    </row>
    <row r="16" spans="1:16">
      <c r="A16" s="133"/>
      <c r="B16" s="200"/>
      <c r="C16" s="77"/>
      <c r="D16" s="16"/>
      <c r="E16" s="164"/>
      <c r="F16" s="17"/>
      <c r="G16" s="17"/>
      <c r="H16" s="56"/>
      <c r="I16" s="4"/>
      <c r="J16" s="70"/>
      <c r="K16" s="71"/>
      <c r="L16" s="1"/>
    </row>
    <row r="17" spans="1:12">
      <c r="A17" s="55"/>
      <c r="B17" s="72"/>
      <c r="C17" s="72"/>
      <c r="D17" s="72"/>
      <c r="E17" s="72"/>
      <c r="F17" s="55"/>
      <c r="G17" s="55"/>
      <c r="H17" s="55"/>
      <c r="I17" s="4"/>
      <c r="J17" s="70"/>
      <c r="K17" s="73"/>
      <c r="L17" s="1"/>
    </row>
    <row r="18" spans="1:12">
      <c r="A18" s="179" t="s">
        <v>82</v>
      </c>
      <c r="B18" s="17">
        <f>MIN(B6:B11)</f>
        <v>59</v>
      </c>
      <c r="C18" s="76"/>
      <c r="D18" s="76"/>
      <c r="E18" s="76"/>
      <c r="F18" s="76"/>
      <c r="G18" s="76"/>
      <c r="H18" s="77"/>
      <c r="I18" s="4"/>
      <c r="J18" s="1"/>
      <c r="K18" s="1"/>
      <c r="L18" s="1"/>
    </row>
    <row r="19" spans="1:12">
      <c r="C19" s="76"/>
      <c r="D19" s="76"/>
      <c r="E19" s="76"/>
      <c r="F19" s="76"/>
      <c r="G19" s="76"/>
      <c r="H19" s="77"/>
      <c r="I19" s="4"/>
      <c r="J19" s="1"/>
      <c r="K19" s="1"/>
      <c r="L19" s="1"/>
    </row>
    <row r="20" spans="1:12">
      <c r="A20" s="159"/>
      <c r="B20" s="180"/>
      <c r="C20" s="76"/>
      <c r="D20" s="76"/>
      <c r="E20" s="76"/>
      <c r="F20" s="76"/>
      <c r="G20" s="76"/>
      <c r="H20" s="77"/>
      <c r="I20" s="4"/>
      <c r="J20" s="1"/>
      <c r="K20" s="1"/>
      <c r="L20" s="1"/>
    </row>
    <row r="21" spans="1:12">
      <c r="A21" s="74"/>
      <c r="B21" s="298" t="s">
        <v>87</v>
      </c>
      <c r="C21" s="76"/>
      <c r="D21" s="76"/>
      <c r="E21" s="76"/>
      <c r="F21" s="76"/>
      <c r="G21" s="76"/>
      <c r="H21" s="77"/>
      <c r="I21" s="4"/>
      <c r="J21" s="1"/>
      <c r="K21" s="1"/>
      <c r="L21" s="1"/>
    </row>
    <row r="22" spans="1:12">
      <c r="A22" s="74"/>
      <c r="B22" s="75"/>
      <c r="C22" s="76"/>
      <c r="D22" s="76"/>
      <c r="E22" s="76"/>
      <c r="F22" s="76"/>
      <c r="G22" s="76"/>
      <c r="H22" s="77"/>
      <c r="I22" s="4"/>
      <c r="J22" s="1"/>
      <c r="K22" s="1"/>
      <c r="L22" s="1"/>
    </row>
    <row r="23" spans="1:12">
      <c r="A23" s="324"/>
      <c r="B23" s="314"/>
      <c r="C23" s="315"/>
      <c r="D23" s="315"/>
      <c r="E23" s="310"/>
      <c r="F23" s="320"/>
      <c r="G23" s="76"/>
      <c r="H23" s="77"/>
      <c r="I23" s="4"/>
      <c r="J23" s="1"/>
      <c r="K23" s="1"/>
      <c r="L23" s="1"/>
    </row>
    <row r="24" spans="1:12">
      <c r="A24" s="324"/>
      <c r="B24" s="329" t="s">
        <v>80</v>
      </c>
      <c r="C24" s="315"/>
      <c r="D24" s="315"/>
      <c r="E24" s="310"/>
      <c r="F24" s="320"/>
      <c r="G24" s="76"/>
      <c r="H24" s="77"/>
      <c r="I24" s="4"/>
      <c r="J24" s="1"/>
      <c r="K24" s="1"/>
      <c r="L24" s="1"/>
    </row>
    <row r="25" spans="1:12">
      <c r="A25" s="313"/>
      <c r="B25" s="328" t="s">
        <v>64</v>
      </c>
      <c r="C25" s="326" t="s">
        <v>28</v>
      </c>
      <c r="D25" s="315"/>
      <c r="E25" s="315"/>
      <c r="F25" s="320"/>
      <c r="G25" s="76"/>
      <c r="H25" s="77"/>
      <c r="I25" s="4"/>
      <c r="J25" s="1"/>
      <c r="K25" s="1"/>
      <c r="L25" s="1"/>
    </row>
    <row r="26" spans="1:12">
      <c r="A26" s="327" t="s">
        <v>81</v>
      </c>
      <c r="B26" s="325">
        <v>60</v>
      </c>
      <c r="C26" s="319">
        <f>(10^((60-B26)/10)*75)</f>
        <v>75</v>
      </c>
      <c r="D26" s="330" t="s">
        <v>88</v>
      </c>
      <c r="E26" s="315"/>
      <c r="F26" s="320"/>
      <c r="G26" s="76"/>
      <c r="H26" s="77"/>
      <c r="I26" s="4"/>
      <c r="J26" s="1"/>
      <c r="K26" s="1"/>
      <c r="L26" s="1"/>
    </row>
    <row r="27" spans="1:12">
      <c r="A27" s="313"/>
      <c r="B27" s="325">
        <f>B26+0.5</f>
        <v>60.5</v>
      </c>
      <c r="C27" s="319">
        <f t="shared" ref="C27:C42" si="2">(10^((60-B27)/10)*75)</f>
        <v>66.843820360030904</v>
      </c>
      <c r="D27" s="315"/>
      <c r="E27" s="315"/>
      <c r="F27" s="320"/>
      <c r="G27" s="76"/>
      <c r="H27" s="77"/>
      <c r="I27" s="4"/>
      <c r="J27" s="1"/>
      <c r="K27" s="1"/>
      <c r="L27" s="1"/>
    </row>
    <row r="28" spans="1:12">
      <c r="A28" s="313"/>
      <c r="B28" s="325">
        <f t="shared" ref="B28:B42" si="3">B27+0.5</f>
        <v>61</v>
      </c>
      <c r="C28" s="319">
        <f t="shared" si="2"/>
        <v>59.574617604321112</v>
      </c>
      <c r="D28" s="315"/>
      <c r="E28" s="315"/>
      <c r="F28" s="320"/>
      <c r="G28" s="76"/>
      <c r="H28" s="77"/>
      <c r="I28" s="4"/>
      <c r="J28" s="1"/>
      <c r="K28" s="1"/>
      <c r="L28" s="1"/>
    </row>
    <row r="29" spans="1:12">
      <c r="A29" s="313"/>
      <c r="B29" s="325">
        <f t="shared" si="3"/>
        <v>61.5</v>
      </c>
      <c r="C29" s="319">
        <f t="shared" si="2"/>
        <v>53.095933828810345</v>
      </c>
      <c r="D29" s="315"/>
      <c r="E29" s="315"/>
      <c r="F29" s="320"/>
      <c r="G29" s="76"/>
      <c r="H29" s="77"/>
      <c r="I29" s="4"/>
      <c r="J29" s="1"/>
      <c r="K29" s="1"/>
      <c r="L29" s="1"/>
    </row>
    <row r="30" spans="1:12">
      <c r="A30" s="313"/>
      <c r="B30" s="325">
        <f t="shared" si="3"/>
        <v>62</v>
      </c>
      <c r="C30" s="319">
        <f t="shared" si="2"/>
        <v>47.321800836014496</v>
      </c>
      <c r="D30" s="315"/>
      <c r="E30" s="315"/>
      <c r="F30" s="320"/>
      <c r="G30" s="76"/>
      <c r="H30" s="77"/>
      <c r="I30" s="4"/>
      <c r="J30" s="1"/>
      <c r="K30" s="1"/>
      <c r="L30" s="1"/>
    </row>
    <row r="31" spans="1:12">
      <c r="A31" s="313"/>
      <c r="B31" s="325">
        <f t="shared" si="3"/>
        <v>62.5</v>
      </c>
      <c r="C31" s="319">
        <f t="shared" si="2"/>
        <v>42.175599389276179</v>
      </c>
      <c r="D31" s="315"/>
      <c r="E31" s="315"/>
      <c r="F31" s="320"/>
      <c r="G31" s="76"/>
      <c r="H31" s="77"/>
      <c r="I31" s="4"/>
      <c r="J31" s="1"/>
      <c r="K31" s="1"/>
      <c r="L31" s="1"/>
    </row>
    <row r="32" spans="1:12">
      <c r="A32" s="313"/>
      <c r="B32" s="325">
        <f t="shared" si="3"/>
        <v>63</v>
      </c>
      <c r="C32" s="319">
        <f t="shared" si="2"/>
        <v>37.589042522045418</v>
      </c>
      <c r="D32" s="317"/>
      <c r="E32" s="315"/>
      <c r="F32" s="323"/>
      <c r="G32" s="201"/>
      <c r="H32" s="77"/>
      <c r="I32" s="4"/>
      <c r="J32" s="1"/>
      <c r="K32" s="1"/>
      <c r="L32" s="1"/>
    </row>
    <row r="33" spans="1:12">
      <c r="A33" s="313"/>
      <c r="B33" s="325">
        <f t="shared" si="3"/>
        <v>63.5</v>
      </c>
      <c r="C33" s="319">
        <f t="shared" si="2"/>
        <v>33.501269411322234</v>
      </c>
      <c r="D33" s="315"/>
      <c r="E33" s="315"/>
      <c r="F33" s="320"/>
      <c r="G33" s="76"/>
      <c r="H33" s="77"/>
      <c r="I33" s="4"/>
      <c r="J33" s="1"/>
      <c r="K33" s="1"/>
      <c r="L33" s="1"/>
    </row>
    <row r="34" spans="1:12">
      <c r="A34" s="311"/>
      <c r="B34" s="325">
        <f t="shared" si="3"/>
        <v>64</v>
      </c>
      <c r="C34" s="319">
        <f t="shared" si="2"/>
        <v>29.858037791512292</v>
      </c>
      <c r="D34" s="311"/>
      <c r="E34" s="311"/>
      <c r="F34" s="321"/>
      <c r="G34" s="1"/>
      <c r="H34" s="1"/>
      <c r="I34" s="4"/>
      <c r="J34" s="1"/>
      <c r="K34" s="1"/>
      <c r="L34" s="1"/>
    </row>
    <row r="35" spans="1:12">
      <c r="A35" s="311"/>
      <c r="B35" s="325">
        <f t="shared" si="3"/>
        <v>64.5</v>
      </c>
      <c r="C35" s="319">
        <f t="shared" si="2"/>
        <v>26.611004192518156</v>
      </c>
      <c r="D35" s="312"/>
      <c r="E35" s="312"/>
      <c r="F35" s="322"/>
      <c r="G35" s="4"/>
      <c r="H35" s="4"/>
      <c r="I35" s="4"/>
      <c r="J35" s="1"/>
      <c r="K35" s="1"/>
      <c r="L35" s="1"/>
    </row>
    <row r="36" spans="1:12">
      <c r="A36" s="310"/>
      <c r="B36" s="325">
        <f t="shared" si="3"/>
        <v>65</v>
      </c>
      <c r="C36" s="319">
        <f t="shared" si="2"/>
        <v>23.717082451262847</v>
      </c>
      <c r="D36" s="312"/>
      <c r="E36" s="312"/>
      <c r="F36" s="322"/>
      <c r="G36" s="4"/>
      <c r="H36" s="4"/>
      <c r="I36" s="4"/>
    </row>
    <row r="37" spans="1:12">
      <c r="A37" s="310"/>
      <c r="B37" s="325">
        <f t="shared" si="3"/>
        <v>65.5</v>
      </c>
      <c r="C37" s="319">
        <f t="shared" si="2"/>
        <v>21.1378719844834</v>
      </c>
      <c r="D37" s="312"/>
      <c r="E37" s="312"/>
      <c r="F37" s="322"/>
      <c r="G37" s="4"/>
      <c r="H37" s="4"/>
      <c r="I37" s="4"/>
    </row>
    <row r="38" spans="1:12">
      <c r="A38" s="310"/>
      <c r="B38" s="325">
        <f t="shared" si="3"/>
        <v>66</v>
      </c>
      <c r="C38" s="319">
        <f t="shared" si="2"/>
        <v>18.839148236321851</v>
      </c>
      <c r="D38" s="312"/>
      <c r="E38" s="312"/>
      <c r="F38" s="322"/>
      <c r="G38" s="4"/>
      <c r="H38" s="4"/>
      <c r="I38" s="4"/>
    </row>
    <row r="39" spans="1:12">
      <c r="A39" s="310"/>
      <c r="B39" s="325">
        <f t="shared" si="3"/>
        <v>66.5</v>
      </c>
      <c r="C39" s="319">
        <f t="shared" si="2"/>
        <v>16.790408539262543</v>
      </c>
      <c r="D39" s="312"/>
      <c r="E39" s="312"/>
      <c r="F39" s="322"/>
      <c r="G39" s="4"/>
      <c r="H39" s="4"/>
      <c r="I39" s="4"/>
    </row>
    <row r="40" spans="1:12">
      <c r="A40" s="310"/>
      <c r="B40" s="325">
        <f t="shared" si="3"/>
        <v>67</v>
      </c>
      <c r="C40" s="319">
        <f t="shared" si="2"/>
        <v>14.964467362266596</v>
      </c>
      <c r="D40" s="312"/>
      <c r="E40" s="312"/>
      <c r="F40" s="322"/>
      <c r="G40" s="4"/>
      <c r="H40" s="4"/>
      <c r="I40" s="4"/>
    </row>
    <row r="41" spans="1:12">
      <c r="A41" s="310"/>
      <c r="B41" s="325">
        <f t="shared" si="3"/>
        <v>67.5</v>
      </c>
      <c r="C41" s="319">
        <f t="shared" si="2"/>
        <v>13.337095575291917</v>
      </c>
      <c r="D41" s="312"/>
      <c r="E41" s="312"/>
      <c r="F41" s="322"/>
      <c r="G41" s="4"/>
      <c r="H41" s="4"/>
      <c r="I41" s="4"/>
    </row>
    <row r="42" spans="1:12">
      <c r="A42" s="316"/>
      <c r="B42" s="325">
        <f t="shared" si="3"/>
        <v>68</v>
      </c>
      <c r="C42" s="319">
        <f t="shared" si="2"/>
        <v>11.886698943458349</v>
      </c>
      <c r="D42" s="318"/>
      <c r="E42" s="312"/>
      <c r="F42" s="322"/>
      <c r="G42" s="4"/>
      <c r="H42" s="4"/>
      <c r="I42" s="4"/>
    </row>
    <row r="43" spans="1:12">
      <c r="B43" s="300"/>
      <c r="C43" s="303"/>
      <c r="D43" s="304"/>
      <c r="E43" s="4"/>
      <c r="F43" s="4"/>
      <c r="G43" s="4"/>
      <c r="H43" s="4"/>
      <c r="I43" s="4"/>
    </row>
    <row r="44" spans="1:12">
      <c r="B44" s="300"/>
      <c r="C44" s="303"/>
      <c r="D44" s="304"/>
      <c r="E44" s="4"/>
      <c r="F44" s="4"/>
      <c r="G44" s="4"/>
      <c r="H44" s="4"/>
      <c r="I44" s="4"/>
    </row>
    <row r="45" spans="1:12">
      <c r="B45" s="300"/>
      <c r="C45" s="301"/>
      <c r="D45" s="302"/>
      <c r="E45" s="4"/>
      <c r="F45" s="4"/>
      <c r="G45" s="4"/>
      <c r="H45" s="4"/>
      <c r="I45" s="4"/>
    </row>
    <row r="46" spans="1:12">
      <c r="B46" s="4"/>
      <c r="C46" s="4"/>
      <c r="D46" s="4"/>
      <c r="E46" s="4"/>
      <c r="F46" s="4"/>
      <c r="G46" s="4"/>
      <c r="H46" s="4"/>
      <c r="I46" s="4"/>
    </row>
    <row r="47" spans="1:12">
      <c r="B47" s="4"/>
      <c r="C47" s="4"/>
      <c r="D47" s="4"/>
      <c r="E47" s="4"/>
      <c r="F47" s="4"/>
      <c r="G47" s="4"/>
      <c r="H47" s="4"/>
      <c r="I47" s="4"/>
    </row>
    <row r="48" spans="1:12">
      <c r="B48" s="4"/>
      <c r="C48" s="4"/>
      <c r="D48" s="4"/>
      <c r="E48" s="4"/>
      <c r="F48" s="4"/>
      <c r="G48" s="4"/>
      <c r="H48" s="4"/>
      <c r="I48" s="4"/>
    </row>
    <row r="49" spans="2:9">
      <c r="B49" s="4"/>
      <c r="C49" s="4"/>
      <c r="D49" s="4"/>
      <c r="E49" s="4"/>
      <c r="F49" s="4"/>
      <c r="G49" s="4"/>
      <c r="H49" s="4"/>
      <c r="I49" s="4"/>
    </row>
    <row r="50" spans="2:9">
      <c r="B50" s="4"/>
      <c r="C50" s="4"/>
      <c r="D50" s="4"/>
      <c r="E50" s="4"/>
      <c r="F50" s="4"/>
      <c r="G50" s="4"/>
      <c r="H50" s="4"/>
      <c r="I50" s="4"/>
    </row>
  </sheetData>
  <phoneticPr fontId="26" type="noConversion"/>
  <printOptions gridLines="1"/>
  <pageMargins left="0.75" right="0.75" top="0.5" bottom="0.5" header="0.5" footer="0.5"/>
  <pageSetup scale="82" orientation="landscape" horizontalDpi="4294967294" verticalDpi="30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K97"/>
  <sheetViews>
    <sheetView workbookViewId="0">
      <selection activeCell="D10" sqref="D10"/>
    </sheetView>
  </sheetViews>
  <sheetFormatPr defaultRowHeight="13.2"/>
  <cols>
    <col min="1" max="1" width="40.88671875" customWidth="1"/>
    <col min="2" max="2" width="11.33203125" customWidth="1"/>
    <col min="3" max="3" width="12.5546875" customWidth="1"/>
    <col min="4" max="4" width="8.5546875" customWidth="1"/>
    <col min="5" max="5" width="18.5546875" customWidth="1"/>
    <col min="6" max="6" width="14.88671875" customWidth="1"/>
    <col min="7" max="8" width="12.44140625" customWidth="1"/>
    <col min="9" max="10" width="9.33203125" customWidth="1"/>
    <col min="11" max="11" width="7.109375" customWidth="1"/>
    <col min="13" max="13" width="10" customWidth="1"/>
    <col min="14" max="14" width="8.6640625" style="3" customWidth="1"/>
    <col min="15" max="15" width="10.6640625" style="3" customWidth="1"/>
    <col min="16" max="16" width="8.6640625" style="3" customWidth="1"/>
    <col min="17" max="17" width="3" style="3" customWidth="1"/>
    <col min="18" max="24" width="8.6640625" style="40" customWidth="1"/>
    <col min="25" max="25" width="10" style="40" customWidth="1"/>
    <col min="26" max="27" width="8.6640625" style="40" customWidth="1"/>
    <col min="28" max="28" width="8.6640625" customWidth="1"/>
    <col min="29" max="29" width="2.109375" customWidth="1"/>
    <col min="30" max="30" width="16.33203125" style="3" customWidth="1"/>
    <col min="31" max="31" width="12.6640625" style="3" customWidth="1"/>
    <col min="32" max="35" width="8.6640625" customWidth="1"/>
  </cols>
  <sheetData>
    <row r="1" spans="1:37" ht="17.399999999999999">
      <c r="A1" s="232" t="s">
        <v>134</v>
      </c>
    </row>
    <row r="2" spans="1:37" ht="17.399999999999999">
      <c r="A2" s="119"/>
      <c r="B2" s="22"/>
      <c r="C2" s="22"/>
      <c r="D2" s="22"/>
      <c r="E2" s="22"/>
      <c r="F2" s="208"/>
      <c r="G2" s="207"/>
      <c r="H2" s="208"/>
      <c r="I2" s="207"/>
      <c r="J2" s="207"/>
      <c r="K2" s="207"/>
      <c r="L2" s="22"/>
      <c r="M2" s="22"/>
      <c r="N2" s="27"/>
      <c r="O2" s="27"/>
      <c r="P2" s="27"/>
      <c r="Q2" s="27"/>
      <c r="R2" s="120"/>
      <c r="S2" s="83"/>
      <c r="T2" s="84"/>
      <c r="U2" s="84"/>
      <c r="V2" s="84"/>
      <c r="W2" s="84"/>
      <c r="X2" s="84"/>
      <c r="Y2" s="84"/>
      <c r="Z2" s="84"/>
      <c r="AA2" s="84"/>
      <c r="AB2" s="85"/>
      <c r="AC2" s="86"/>
      <c r="AD2" s="87"/>
      <c r="AE2" s="62"/>
      <c r="AF2" s="1"/>
      <c r="AG2" s="1"/>
      <c r="AH2" s="1"/>
    </row>
    <row r="3" spans="1:37">
      <c r="A3" s="78"/>
      <c r="B3" s="25"/>
      <c r="C3" s="25"/>
      <c r="D3" s="25"/>
      <c r="E3" s="25"/>
      <c r="F3" s="187"/>
      <c r="G3" s="25"/>
      <c r="H3" s="187"/>
      <c r="I3" s="25"/>
      <c r="J3" s="25"/>
      <c r="K3" s="25"/>
      <c r="L3" s="25"/>
      <c r="M3" s="25"/>
      <c r="N3" s="121"/>
      <c r="O3" s="52"/>
      <c r="P3" s="52"/>
      <c r="Q3" s="52"/>
      <c r="R3" s="122"/>
      <c r="S3" s="90"/>
      <c r="T3" s="90"/>
      <c r="U3" s="84"/>
      <c r="V3" s="84"/>
      <c r="W3" s="84"/>
      <c r="X3" s="84"/>
      <c r="Y3" s="84"/>
      <c r="Z3" s="84"/>
      <c r="AA3" s="84"/>
      <c r="AB3" s="85"/>
      <c r="AC3" s="86"/>
      <c r="AD3" s="87"/>
      <c r="AE3" s="62"/>
      <c r="AF3" s="1"/>
      <c r="AG3" s="1"/>
      <c r="AH3" s="1"/>
    </row>
    <row r="4" spans="1:37">
      <c r="A4" s="15"/>
      <c r="B4" s="15" t="s">
        <v>24</v>
      </c>
      <c r="C4" s="24"/>
      <c r="D4" s="24"/>
      <c r="E4" s="24"/>
      <c r="F4" s="24"/>
      <c r="G4" s="24"/>
      <c r="H4" s="24"/>
      <c r="I4" s="24"/>
      <c r="J4" s="24"/>
      <c r="K4" s="24"/>
      <c r="L4" s="15"/>
      <c r="M4" s="24"/>
      <c r="N4" s="27"/>
      <c r="O4" s="24"/>
      <c r="P4" s="24"/>
      <c r="Q4" s="24"/>
      <c r="R4" s="123"/>
      <c r="S4" s="92"/>
      <c r="T4" s="90"/>
      <c r="U4" s="84"/>
      <c r="V4" s="84"/>
      <c r="W4" s="84"/>
      <c r="X4" s="84"/>
      <c r="Y4" s="84"/>
      <c r="Z4" s="84"/>
      <c r="AA4" s="84"/>
      <c r="AB4" s="85"/>
      <c r="AC4" s="86"/>
      <c r="AD4" s="87"/>
      <c r="AE4" s="62"/>
      <c r="AF4" s="1"/>
      <c r="AG4" s="1"/>
      <c r="AH4" s="1"/>
    </row>
    <row r="5" spans="1:37">
      <c r="A5" s="15"/>
      <c r="B5" s="15"/>
      <c r="C5" s="24"/>
      <c r="D5" s="24"/>
      <c r="E5" s="24"/>
      <c r="F5" s="24"/>
      <c r="G5" s="24"/>
      <c r="H5" s="24"/>
      <c r="I5" s="24"/>
      <c r="J5" s="24"/>
      <c r="K5" s="24"/>
      <c r="L5" s="24"/>
      <c r="M5" s="24"/>
      <c r="N5" s="27"/>
      <c r="O5" s="24"/>
      <c r="P5" s="24"/>
      <c r="Q5" s="24"/>
      <c r="R5" s="123"/>
      <c r="S5" s="92"/>
      <c r="T5" s="90"/>
      <c r="U5" s="84"/>
      <c r="V5" s="84"/>
      <c r="W5" s="84"/>
      <c r="X5" s="84"/>
      <c r="Y5" s="84"/>
      <c r="Z5" s="84"/>
      <c r="AA5" s="84"/>
      <c r="AB5" s="85"/>
      <c r="AC5" s="86"/>
      <c r="AD5" s="87"/>
      <c r="AE5" s="62"/>
      <c r="AF5" s="1"/>
      <c r="AG5" s="1"/>
      <c r="AH5" s="1"/>
    </row>
    <row r="6" spans="1:37" ht="26.4">
      <c r="B6" s="38"/>
      <c r="C6" s="38" t="s">
        <v>51</v>
      </c>
      <c r="D6" s="38" t="s">
        <v>11</v>
      </c>
      <c r="E6" s="38" t="s">
        <v>16</v>
      </c>
      <c r="F6" s="24"/>
      <c r="G6" s="24"/>
      <c r="H6" s="24"/>
      <c r="I6" s="38"/>
      <c r="J6" s="38"/>
      <c r="K6" s="38"/>
      <c r="L6" s="38"/>
      <c r="M6" s="24"/>
      <c r="N6" s="43"/>
      <c r="O6" s="20"/>
      <c r="P6" s="27"/>
      <c r="Q6" s="27"/>
      <c r="R6" s="120"/>
      <c r="S6" s="83"/>
      <c r="T6" s="83"/>
      <c r="U6" s="83"/>
      <c r="V6" s="83"/>
      <c r="W6" s="83"/>
      <c r="X6" s="83"/>
      <c r="Y6" s="83"/>
      <c r="Z6" s="83"/>
      <c r="AA6" s="83"/>
      <c r="AB6" s="82"/>
      <c r="AC6" s="93"/>
      <c r="AD6" s="94"/>
    </row>
    <row r="7" spans="1:37" ht="17.399999999999999">
      <c r="A7" s="405" t="s">
        <v>115</v>
      </c>
      <c r="B7" s="229"/>
      <c r="C7" s="430">
        <v>446</v>
      </c>
      <c r="D7" s="250">
        <v>5</v>
      </c>
      <c r="E7" s="336">
        <f t="shared" ref="E7:E11" si="0">RANK(D7,$D$7:$D$12)</f>
        <v>2</v>
      </c>
      <c r="F7" s="385"/>
      <c r="G7" s="204"/>
      <c r="H7" s="205"/>
      <c r="I7" s="125"/>
      <c r="J7" s="125"/>
      <c r="K7" s="124"/>
      <c r="L7" s="130"/>
      <c r="M7" s="130"/>
      <c r="N7" s="130"/>
      <c r="O7" s="130"/>
      <c r="P7" s="27"/>
      <c r="Q7" s="27"/>
      <c r="R7" s="120"/>
      <c r="S7" s="83"/>
      <c r="T7" s="83"/>
      <c r="U7" s="83"/>
      <c r="V7" s="83"/>
      <c r="W7" s="83"/>
      <c r="X7" s="83"/>
      <c r="Y7" s="83"/>
      <c r="Z7" s="83"/>
      <c r="AA7" s="83"/>
      <c r="AB7" s="82"/>
      <c r="AC7" s="93"/>
      <c r="AD7" s="94"/>
      <c r="AJ7" s="30"/>
      <c r="AK7" s="30"/>
    </row>
    <row r="8" spans="1:37" ht="17.399999999999999">
      <c r="A8" s="405" t="s">
        <v>116</v>
      </c>
      <c r="B8" s="229"/>
      <c r="C8" s="430"/>
      <c r="D8" s="250">
        <v>0</v>
      </c>
      <c r="E8" s="336">
        <f t="shared" si="0"/>
        <v>3</v>
      </c>
      <c r="F8" s="204"/>
      <c r="G8" s="204"/>
      <c r="H8" s="205"/>
      <c r="I8" s="125"/>
      <c r="J8" s="125"/>
      <c r="K8" s="124"/>
      <c r="L8" s="130"/>
      <c r="M8" s="130"/>
      <c r="N8" s="130"/>
      <c r="O8" s="130"/>
      <c r="P8" s="27"/>
      <c r="Q8" s="27"/>
      <c r="R8" s="126"/>
      <c r="S8" s="83"/>
      <c r="T8" s="83"/>
      <c r="U8" s="83"/>
      <c r="V8" s="83"/>
      <c r="W8" s="83"/>
      <c r="X8" s="83"/>
      <c r="Y8" s="83"/>
      <c r="Z8" s="83"/>
      <c r="AA8" s="83"/>
      <c r="AB8" s="82"/>
      <c r="AC8" s="93"/>
      <c r="AD8" s="94"/>
      <c r="AJ8" s="30"/>
      <c r="AK8" s="30"/>
    </row>
    <row r="9" spans="1:37" ht="17.399999999999999">
      <c r="A9" s="405" t="s">
        <v>117</v>
      </c>
      <c r="B9" s="229"/>
      <c r="C9" s="430"/>
      <c r="D9" s="250">
        <v>0</v>
      </c>
      <c r="E9" s="336">
        <f t="shared" si="0"/>
        <v>3</v>
      </c>
      <c r="F9" s="204"/>
      <c r="G9" s="204"/>
      <c r="H9" s="205"/>
      <c r="I9" s="125"/>
      <c r="J9" s="125"/>
      <c r="K9" s="124"/>
      <c r="L9" s="130"/>
      <c r="M9" s="130"/>
      <c r="N9" s="130"/>
      <c r="O9" s="130"/>
      <c r="P9" s="27"/>
      <c r="Q9" s="27"/>
      <c r="R9" s="120"/>
      <c r="S9" s="83"/>
      <c r="T9" s="83"/>
      <c r="U9" s="83"/>
      <c r="V9" s="83"/>
      <c r="W9" s="83"/>
      <c r="X9" s="83"/>
      <c r="Y9" s="83"/>
      <c r="Z9" s="83"/>
      <c r="AA9" s="83"/>
      <c r="AB9" s="82"/>
      <c r="AC9" s="93"/>
      <c r="AD9" s="94"/>
      <c r="AJ9" s="30"/>
      <c r="AK9" s="30"/>
    </row>
    <row r="10" spans="1:37" ht="17.399999999999999">
      <c r="A10" s="405" t="s">
        <v>118</v>
      </c>
      <c r="B10" s="229"/>
      <c r="C10" s="430">
        <v>488</v>
      </c>
      <c r="D10" s="250">
        <v>100</v>
      </c>
      <c r="E10" s="336">
        <f t="shared" si="0"/>
        <v>1</v>
      </c>
      <c r="F10" s="204"/>
      <c r="G10" s="204"/>
      <c r="H10" s="205"/>
      <c r="I10" s="125"/>
      <c r="J10" s="125"/>
      <c r="K10" s="124"/>
      <c r="L10" s="130" t="s">
        <v>24</v>
      </c>
      <c r="M10" s="130"/>
      <c r="N10" s="130"/>
      <c r="O10" s="130"/>
      <c r="P10" s="27"/>
      <c r="Q10" s="27"/>
      <c r="R10" s="120"/>
      <c r="S10" s="83"/>
      <c r="T10" s="83"/>
      <c r="U10" s="83"/>
      <c r="V10" s="83"/>
      <c r="W10" s="83"/>
      <c r="X10" s="83"/>
      <c r="Y10" s="83"/>
      <c r="Z10" s="83"/>
      <c r="AA10" s="83"/>
      <c r="AB10" s="82"/>
      <c r="AC10" s="93"/>
      <c r="AD10" s="94"/>
      <c r="AJ10" s="30"/>
      <c r="AK10" s="30"/>
    </row>
    <row r="11" spans="1:37" ht="17.399999999999999">
      <c r="A11" s="405" t="s">
        <v>119</v>
      </c>
      <c r="B11" s="234"/>
      <c r="C11" s="430"/>
      <c r="D11" s="250">
        <v>0</v>
      </c>
      <c r="E11" s="336">
        <f t="shared" si="0"/>
        <v>3</v>
      </c>
      <c r="F11" s="204"/>
      <c r="G11" s="204"/>
      <c r="H11" s="205"/>
      <c r="I11" s="125"/>
      <c r="J11" s="125"/>
      <c r="K11" s="124"/>
      <c r="L11" s="130"/>
      <c r="M11" s="130"/>
      <c r="N11" s="130"/>
      <c r="O11" s="130"/>
      <c r="P11" s="27"/>
      <c r="Q11" s="27"/>
      <c r="R11" s="126"/>
      <c r="S11" s="96"/>
      <c r="T11" s="96"/>
      <c r="U11" s="96"/>
      <c r="V11" s="83"/>
      <c r="W11" s="83"/>
      <c r="X11" s="83"/>
      <c r="Y11" s="83"/>
      <c r="Z11" s="83"/>
      <c r="AA11" s="83"/>
      <c r="AB11" s="82"/>
      <c r="AC11" s="93"/>
      <c r="AD11" s="94"/>
      <c r="AJ11" s="30"/>
      <c r="AK11" s="30"/>
    </row>
    <row r="12" spans="1:37" ht="17.399999999999999">
      <c r="A12" s="421" t="s">
        <v>139</v>
      </c>
      <c r="C12" s="387"/>
      <c r="D12" s="250"/>
      <c r="E12" s="336"/>
    </row>
    <row r="13" spans="1:37">
      <c r="E13" s="204"/>
      <c r="F13" s="204"/>
      <c r="G13" s="204"/>
      <c r="H13" s="205"/>
      <c r="I13" s="125"/>
      <c r="J13" s="125"/>
      <c r="K13" s="124"/>
      <c r="L13" s="130"/>
      <c r="M13" s="130"/>
      <c r="N13" s="130"/>
      <c r="O13" s="130"/>
      <c r="P13" s="27"/>
      <c r="Q13" s="27"/>
      <c r="R13" s="120"/>
      <c r="S13" s="83"/>
      <c r="T13" s="83"/>
      <c r="U13" s="83"/>
      <c r="V13" s="83"/>
      <c r="W13" s="83"/>
      <c r="X13" s="83"/>
      <c r="Y13" s="83"/>
      <c r="Z13" s="83"/>
      <c r="AA13" s="83"/>
      <c r="AB13" s="82"/>
      <c r="AC13" s="93"/>
      <c r="AD13" s="94"/>
      <c r="AJ13" s="30"/>
      <c r="AK13" s="30"/>
    </row>
    <row r="14" spans="1:37" s="143" customFormat="1" ht="17.399999999999999">
      <c r="A14"/>
      <c r="B14" s="176"/>
      <c r="C14"/>
      <c r="D14"/>
      <c r="E14" s="296"/>
      <c r="F14" s="204"/>
      <c r="G14" s="204"/>
      <c r="H14" s="205"/>
      <c r="I14" s="125"/>
      <c r="J14" s="125"/>
      <c r="K14" s="124"/>
      <c r="L14" s="130"/>
      <c r="M14" s="153"/>
      <c r="N14" s="153"/>
      <c r="O14" s="153"/>
      <c r="P14" s="152"/>
      <c r="Q14" s="152"/>
      <c r="R14" s="154"/>
      <c r="S14" s="154"/>
      <c r="T14" s="154"/>
      <c r="U14" s="154"/>
      <c r="V14" s="154"/>
      <c r="W14" s="154"/>
      <c r="X14" s="154"/>
      <c r="Y14" s="154"/>
      <c r="Z14" s="154"/>
      <c r="AA14" s="154"/>
      <c r="AB14" s="138"/>
      <c r="AC14" s="146"/>
      <c r="AD14" s="145"/>
      <c r="AE14" s="142"/>
      <c r="AJ14" s="155"/>
      <c r="AK14" s="155"/>
    </row>
    <row r="15" spans="1:37">
      <c r="A15" s="309" t="s">
        <v>89</v>
      </c>
      <c r="B15" s="204"/>
      <c r="C15" s="203"/>
      <c r="D15" s="203"/>
      <c r="E15" s="204" t="s">
        <v>108</v>
      </c>
      <c r="F15" s="204">
        <v>0</v>
      </c>
      <c r="G15" s="204"/>
      <c r="H15" s="205"/>
      <c r="I15" s="125"/>
      <c r="J15" s="125"/>
      <c r="K15" s="124"/>
      <c r="L15" s="124"/>
      <c r="M15" s="127"/>
      <c r="N15" s="39"/>
      <c r="O15" s="39"/>
      <c r="P15" s="39"/>
      <c r="Q15" s="39"/>
      <c r="R15" s="128"/>
      <c r="S15" s="98"/>
      <c r="T15" s="98"/>
      <c r="U15" s="99"/>
      <c r="V15" s="99"/>
      <c r="W15" s="99"/>
      <c r="X15" s="99"/>
      <c r="Y15" s="99"/>
      <c r="Z15" s="99"/>
      <c r="AA15" s="99"/>
      <c r="AB15" s="100"/>
      <c r="AC15" s="101"/>
      <c r="AD15" s="102"/>
      <c r="AE15" s="48"/>
      <c r="AF15" s="31"/>
      <c r="AG15" s="31"/>
      <c r="AH15" s="31"/>
      <c r="AI15" s="31"/>
      <c r="AJ15" s="30"/>
      <c r="AK15" s="30"/>
    </row>
    <row r="16" spans="1:37">
      <c r="A16" s="309" t="s">
        <v>70</v>
      </c>
      <c r="B16" s="299"/>
      <c r="C16" s="206"/>
      <c r="D16" s="164"/>
      <c r="E16" s="204" t="s">
        <v>109</v>
      </c>
      <c r="F16" s="204">
        <v>5</v>
      </c>
      <c r="G16" s="204"/>
      <c r="H16" s="205"/>
      <c r="I16" s="125"/>
      <c r="J16" s="125"/>
      <c r="K16" s="124"/>
      <c r="L16" s="129"/>
      <c r="M16" s="129"/>
      <c r="N16" s="39"/>
      <c r="O16" s="39"/>
      <c r="P16" s="39"/>
      <c r="Q16" s="39"/>
      <c r="R16" s="128"/>
      <c r="S16" s="98"/>
      <c r="T16" s="98"/>
      <c r="U16" s="99"/>
      <c r="V16" s="99"/>
      <c r="W16" s="99"/>
      <c r="X16" s="99"/>
      <c r="Y16" s="99"/>
      <c r="Z16" s="99"/>
      <c r="AA16" s="99"/>
      <c r="AB16" s="100"/>
      <c r="AC16" s="101"/>
      <c r="AD16" s="102"/>
      <c r="AE16" s="48"/>
      <c r="AF16" s="31"/>
      <c r="AG16" s="31"/>
      <c r="AH16" s="31"/>
      <c r="AI16" s="31"/>
      <c r="AJ16" s="30"/>
      <c r="AK16" s="30"/>
    </row>
    <row r="17" spans="1:37">
      <c r="A17" s="309" t="s">
        <v>90</v>
      </c>
      <c r="B17" s="299">
        <v>293.8</v>
      </c>
      <c r="C17" s="206"/>
      <c r="D17" s="164"/>
      <c r="E17" s="204" t="s">
        <v>110</v>
      </c>
      <c r="F17" s="204">
        <v>100</v>
      </c>
      <c r="G17" s="204"/>
      <c r="H17" s="205"/>
      <c r="I17" s="125"/>
      <c r="J17" s="125"/>
      <c r="K17" s="124"/>
      <c r="L17" s="25"/>
      <c r="M17" s="25"/>
      <c r="N17" s="39"/>
      <c r="O17" s="39"/>
      <c r="P17" s="39"/>
      <c r="Q17" s="39"/>
      <c r="R17" s="128"/>
      <c r="S17" s="98"/>
      <c r="T17" s="98"/>
      <c r="U17" s="98"/>
      <c r="V17" s="98"/>
      <c r="W17" s="98"/>
      <c r="X17" s="98"/>
      <c r="Y17" s="98"/>
      <c r="Z17" s="98"/>
      <c r="AA17" s="98"/>
      <c r="AB17" s="103"/>
      <c r="AC17" s="111"/>
      <c r="AD17" s="112"/>
      <c r="AE17" s="48"/>
      <c r="AF17" s="31"/>
      <c r="AG17" s="31"/>
      <c r="AH17" s="31"/>
      <c r="AI17" s="31"/>
      <c r="AJ17" s="30"/>
      <c r="AK17" s="30"/>
    </row>
    <row r="18" spans="1:37">
      <c r="A18" s="11" t="s">
        <v>72</v>
      </c>
      <c r="B18" s="331">
        <f>100/(B21-B20)</f>
        <v>-1.8691588785046729</v>
      </c>
      <c r="C18" s="91"/>
      <c r="D18" s="91"/>
      <c r="E18" s="91"/>
      <c r="F18" s="91"/>
      <c r="G18" s="91"/>
      <c r="H18" s="91"/>
      <c r="I18" s="91"/>
      <c r="J18" s="91"/>
      <c r="K18" s="91"/>
      <c r="L18" s="104"/>
      <c r="M18" s="104"/>
      <c r="N18" s="104"/>
      <c r="O18" s="104"/>
      <c r="P18" s="104"/>
      <c r="Q18" s="85"/>
      <c r="R18" s="104"/>
      <c r="S18" s="104"/>
      <c r="T18" s="104"/>
      <c r="U18" s="104"/>
      <c r="V18" s="104"/>
      <c r="W18" s="104"/>
      <c r="X18" s="104"/>
      <c r="Y18" s="104"/>
      <c r="Z18" s="104"/>
      <c r="AA18" s="104"/>
      <c r="AB18" s="113"/>
      <c r="AC18" s="111"/>
      <c r="AD18" s="114"/>
      <c r="AE18" s="48"/>
      <c r="AF18" s="31"/>
      <c r="AG18" s="31"/>
      <c r="AH18" s="31"/>
      <c r="AI18" s="31"/>
      <c r="AJ18" s="30"/>
      <c r="AK18" s="30"/>
    </row>
    <row r="19" spans="1:37">
      <c r="A19" s="11" t="s">
        <v>91</v>
      </c>
      <c r="B19" s="308">
        <f>-B18*B20</f>
        <v>549.15887850467288</v>
      </c>
      <c r="C19" s="97"/>
      <c r="D19" s="97"/>
      <c r="E19" s="97"/>
      <c r="F19" s="97"/>
      <c r="G19" s="97"/>
      <c r="H19" s="97"/>
      <c r="I19" s="97"/>
      <c r="J19" s="97"/>
      <c r="K19" s="97"/>
      <c r="L19" s="97"/>
      <c r="M19" s="97"/>
      <c r="N19" s="97"/>
      <c r="O19" s="97"/>
      <c r="P19" s="105"/>
      <c r="Q19" s="95"/>
      <c r="R19" s="115"/>
      <c r="S19" s="115"/>
      <c r="T19" s="115"/>
      <c r="U19" s="115"/>
      <c r="V19" s="115"/>
      <c r="W19" s="115"/>
      <c r="X19" s="115"/>
      <c r="Y19" s="115"/>
      <c r="Z19" s="115"/>
      <c r="AA19" s="115"/>
      <c r="AB19" s="106"/>
      <c r="AC19" s="112"/>
      <c r="AD19" s="116"/>
      <c r="AE19" s="48"/>
      <c r="AF19" s="31"/>
      <c r="AG19" s="31"/>
      <c r="AH19" s="31"/>
      <c r="AI19" s="31"/>
      <c r="AJ19" s="30"/>
      <c r="AK19" s="30"/>
    </row>
    <row r="20" spans="1:37">
      <c r="A20" s="11" t="s">
        <v>57</v>
      </c>
      <c r="B20" s="308">
        <v>293.8</v>
      </c>
      <c r="C20" s="308" t="s">
        <v>95</v>
      </c>
      <c r="D20" s="97"/>
      <c r="E20" s="97"/>
      <c r="F20" s="97"/>
      <c r="G20" s="97"/>
      <c r="H20" s="97"/>
      <c r="I20" s="97"/>
      <c r="J20" s="97"/>
      <c r="K20" s="97"/>
      <c r="L20" s="97"/>
      <c r="M20" s="97"/>
      <c r="N20" s="97"/>
      <c r="O20" s="97"/>
      <c r="P20" s="105"/>
      <c r="Q20" s="95"/>
      <c r="R20" s="115"/>
      <c r="S20" s="115"/>
      <c r="T20" s="115"/>
      <c r="U20" s="115"/>
      <c r="V20" s="115"/>
      <c r="W20" s="115"/>
      <c r="X20" s="115"/>
      <c r="Y20" s="115"/>
      <c r="Z20" s="115"/>
      <c r="AA20" s="115"/>
      <c r="AB20" s="106"/>
      <c r="AC20" s="112"/>
      <c r="AD20" s="116"/>
      <c r="AE20" s="48"/>
      <c r="AF20" s="31"/>
      <c r="AG20" s="31"/>
      <c r="AH20" s="31"/>
      <c r="AI20" s="31"/>
      <c r="AJ20" s="30"/>
      <c r="AK20" s="30"/>
    </row>
    <row r="21" spans="1:37">
      <c r="A21" s="11" t="s">
        <v>56</v>
      </c>
      <c r="B21" s="308">
        <v>240.3</v>
      </c>
      <c r="C21" s="308" t="s">
        <v>95</v>
      </c>
      <c r="D21" s="97"/>
      <c r="E21" s="97"/>
      <c r="F21" s="97"/>
      <c r="G21" s="97"/>
      <c r="H21" s="97"/>
      <c r="I21" s="97"/>
      <c r="J21" s="97"/>
      <c r="K21" s="97"/>
      <c r="L21" s="97"/>
      <c r="M21" s="97"/>
      <c r="N21" s="97"/>
      <c r="O21" s="97"/>
      <c r="P21" s="105"/>
      <c r="Q21" s="95"/>
      <c r="R21" s="115"/>
      <c r="S21" s="115"/>
      <c r="T21" s="115"/>
      <c r="U21" s="115"/>
      <c r="V21" s="115"/>
      <c r="W21" s="115"/>
      <c r="X21" s="115"/>
      <c r="Y21" s="115"/>
      <c r="Z21" s="115"/>
      <c r="AA21" s="115"/>
      <c r="AB21" s="106"/>
      <c r="AC21" s="117"/>
      <c r="AD21" s="116"/>
    </row>
    <row r="22" spans="1:37">
      <c r="A22" s="88"/>
      <c r="B22" s="97"/>
      <c r="C22" s="97"/>
      <c r="D22" s="97"/>
      <c r="E22" s="97"/>
      <c r="F22" s="97"/>
      <c r="G22" s="97"/>
      <c r="H22" s="97"/>
      <c r="I22" s="97"/>
      <c r="J22" s="97"/>
      <c r="K22" s="97"/>
      <c r="L22" s="97"/>
      <c r="M22" s="97"/>
      <c r="N22" s="97"/>
      <c r="O22" s="97"/>
      <c r="P22" s="105"/>
      <c r="Q22" s="95"/>
      <c r="R22" s="115"/>
      <c r="S22" s="115"/>
      <c r="T22" s="115"/>
      <c r="U22" s="115"/>
      <c r="V22" s="115"/>
      <c r="W22" s="115"/>
      <c r="X22" s="115"/>
      <c r="Y22" s="115"/>
      <c r="Z22" s="115"/>
      <c r="AA22" s="115"/>
      <c r="AB22" s="106"/>
      <c r="AC22" s="117"/>
      <c r="AD22" s="116"/>
    </row>
    <row r="23" spans="1:37" ht="13.8">
      <c r="A23" s="88"/>
      <c r="B23" s="89"/>
      <c r="C23" s="91" t="s">
        <v>24</v>
      </c>
      <c r="D23" s="89"/>
      <c r="E23" s="89"/>
      <c r="F23" s="186" t="s">
        <v>24</v>
      </c>
      <c r="G23" s="89"/>
      <c r="H23" s="89"/>
      <c r="I23" s="89"/>
      <c r="J23" s="89"/>
      <c r="K23" s="89"/>
      <c r="L23" s="89"/>
      <c r="M23" s="89"/>
      <c r="N23" s="89"/>
      <c r="O23" s="89"/>
      <c r="P23" s="105"/>
      <c r="Q23" s="95"/>
      <c r="R23" s="89"/>
      <c r="S23" s="89"/>
      <c r="T23" s="89"/>
      <c r="U23" s="89"/>
      <c r="V23" s="89"/>
      <c r="W23" s="89"/>
      <c r="X23" s="89"/>
      <c r="Y23" s="89"/>
      <c r="Z23" s="89"/>
      <c r="AA23" s="89"/>
      <c r="AB23" s="106"/>
      <c r="AC23" s="117"/>
      <c r="AD23" s="116"/>
    </row>
    <row r="24" spans="1:37">
      <c r="A24" s="88"/>
      <c r="B24" s="97"/>
      <c r="C24" s="97"/>
      <c r="D24" s="97"/>
      <c r="E24" s="177" t="s">
        <v>24</v>
      </c>
      <c r="F24" s="97"/>
      <c r="G24" s="97"/>
      <c r="H24" s="97"/>
      <c r="I24" s="97"/>
      <c r="J24" s="97"/>
      <c r="K24" s="97"/>
      <c r="L24" s="97"/>
      <c r="M24" s="97"/>
      <c r="N24" s="97"/>
      <c r="O24" s="97"/>
      <c r="P24" s="105"/>
      <c r="Q24" s="95"/>
      <c r="R24" s="115"/>
      <c r="S24" s="115"/>
      <c r="T24" s="115"/>
      <c r="U24" s="115"/>
      <c r="V24" s="115"/>
      <c r="W24" s="115"/>
      <c r="X24" s="115"/>
      <c r="Y24" s="115"/>
      <c r="Z24" s="115"/>
      <c r="AA24" s="115"/>
      <c r="AB24" s="106"/>
      <c r="AC24" s="117"/>
      <c r="AD24" s="116"/>
    </row>
    <row r="25" spans="1:37">
      <c r="A25" s="88"/>
      <c r="B25" s="97"/>
      <c r="C25" s="97"/>
      <c r="D25" s="97"/>
      <c r="E25" s="97"/>
      <c r="F25" s="97"/>
      <c r="G25" s="97"/>
      <c r="H25" s="97"/>
      <c r="I25" s="97"/>
      <c r="J25" s="97"/>
      <c r="K25" s="97"/>
      <c r="L25" s="97"/>
      <c r="M25" s="97"/>
      <c r="N25" s="97"/>
      <c r="O25" s="97"/>
      <c r="P25" s="105"/>
      <c r="Q25" s="95"/>
      <c r="R25" s="115"/>
      <c r="S25" s="115"/>
      <c r="T25" s="115"/>
      <c r="U25" s="115"/>
      <c r="V25" s="115"/>
      <c r="W25" s="115"/>
      <c r="X25" s="115"/>
      <c r="Y25" s="115"/>
      <c r="Z25" s="115"/>
      <c r="AA25" s="115"/>
      <c r="AB25" s="106"/>
      <c r="AC25" s="117"/>
      <c r="AD25" s="116"/>
    </row>
    <row r="26" spans="1:37">
      <c r="A26" s="88"/>
      <c r="B26" s="89"/>
      <c r="C26" s="89"/>
      <c r="D26" s="89"/>
      <c r="E26" s="89"/>
      <c r="F26" s="89"/>
      <c r="G26" s="89"/>
      <c r="H26" s="89"/>
      <c r="I26" s="89"/>
      <c r="J26" s="89"/>
      <c r="K26" s="89"/>
      <c r="L26" s="89"/>
      <c r="M26" s="89"/>
      <c r="N26" s="89"/>
      <c r="O26" s="89"/>
      <c r="P26" s="105"/>
      <c r="Q26" s="95"/>
      <c r="R26" s="89"/>
      <c r="S26" s="89"/>
      <c r="T26" s="89"/>
      <c r="U26" s="89"/>
      <c r="V26" s="89"/>
      <c r="W26" s="89"/>
      <c r="X26" s="89"/>
      <c r="Y26" s="89"/>
      <c r="Z26" s="89"/>
      <c r="AA26" s="89"/>
      <c r="AB26" s="106"/>
      <c r="AC26" s="117"/>
      <c r="AD26" s="116"/>
    </row>
    <row r="27" spans="1:37">
      <c r="A27" s="88"/>
      <c r="B27" s="89"/>
      <c r="C27" s="89"/>
      <c r="D27" s="89"/>
      <c r="E27" s="89"/>
      <c r="F27" s="89"/>
      <c r="G27" s="89"/>
      <c r="H27" s="89"/>
      <c r="I27" s="89"/>
      <c r="J27" s="89"/>
      <c r="K27" s="89"/>
      <c r="L27" s="89"/>
      <c r="M27" s="89"/>
      <c r="N27" s="89"/>
      <c r="O27" s="89"/>
      <c r="P27" s="105"/>
      <c r="Q27" s="95"/>
      <c r="R27" s="89"/>
      <c r="S27" s="89"/>
      <c r="T27" s="89"/>
      <c r="U27" s="89"/>
      <c r="V27" s="89"/>
      <c r="W27" s="89"/>
      <c r="X27" s="89"/>
      <c r="Y27" s="89"/>
      <c r="Z27" s="89"/>
      <c r="AA27" s="89"/>
      <c r="AB27" s="106"/>
      <c r="AC27" s="117"/>
      <c r="AD27" s="116"/>
    </row>
    <row r="28" spans="1:37">
      <c r="A28" s="88"/>
      <c r="B28" s="97"/>
      <c r="C28" s="97"/>
      <c r="D28" s="97"/>
      <c r="E28" s="97"/>
      <c r="F28" s="97"/>
      <c r="G28" s="97"/>
      <c r="H28" s="97"/>
      <c r="I28" s="97"/>
      <c r="J28" s="97"/>
      <c r="K28" s="97"/>
      <c r="L28" s="97"/>
      <c r="M28" s="97"/>
      <c r="N28" s="97"/>
      <c r="O28" s="97"/>
      <c r="P28" s="105"/>
      <c r="Q28" s="95"/>
      <c r="R28" s="115"/>
      <c r="S28" s="115"/>
      <c r="T28" s="115"/>
      <c r="U28" s="115"/>
      <c r="V28" s="115"/>
      <c r="W28" s="115"/>
      <c r="X28" s="115"/>
      <c r="Y28" s="115"/>
      <c r="Z28" s="115"/>
      <c r="AA28" s="115"/>
      <c r="AB28" s="106"/>
      <c r="AC28" s="117"/>
      <c r="AD28" s="116"/>
    </row>
    <row r="29" spans="1:37">
      <c r="A29" s="88"/>
      <c r="B29" s="97"/>
      <c r="C29" s="97"/>
      <c r="D29" s="97"/>
      <c r="E29" s="97"/>
      <c r="F29" s="97"/>
      <c r="G29" s="97"/>
      <c r="H29" s="97"/>
      <c r="I29" s="97"/>
      <c r="J29" s="97"/>
      <c r="K29" s="97"/>
      <c r="L29" s="97"/>
      <c r="M29" s="97"/>
      <c r="N29" s="97"/>
      <c r="O29" s="97"/>
      <c r="P29" s="105"/>
      <c r="Q29" s="95"/>
      <c r="R29" s="115"/>
      <c r="S29" s="115"/>
      <c r="T29" s="115"/>
      <c r="U29" s="115"/>
      <c r="V29" s="115"/>
      <c r="W29" s="115"/>
      <c r="X29" s="115"/>
      <c r="Y29" s="115"/>
      <c r="Z29" s="115"/>
      <c r="AA29" s="115"/>
      <c r="AB29" s="106"/>
      <c r="AC29" s="117"/>
      <c r="AD29" s="116"/>
    </row>
    <row r="30" spans="1:37">
      <c r="A30" s="88"/>
      <c r="B30" s="89"/>
      <c r="C30" s="89"/>
      <c r="D30" s="89"/>
      <c r="E30" s="89"/>
      <c r="F30" s="89"/>
      <c r="G30" s="89"/>
      <c r="H30" s="89"/>
      <c r="I30" s="89"/>
      <c r="J30" s="89"/>
      <c r="K30" s="89"/>
      <c r="L30" s="89"/>
      <c r="M30" s="89"/>
      <c r="N30" s="89"/>
      <c r="O30" s="89"/>
      <c r="P30" s="105"/>
      <c r="Q30" s="95"/>
      <c r="R30" s="89"/>
      <c r="S30" s="89"/>
      <c r="T30" s="89"/>
      <c r="U30" s="89"/>
      <c r="V30" s="89"/>
      <c r="W30" s="89"/>
      <c r="X30" s="89"/>
      <c r="Y30" s="89"/>
      <c r="Z30" s="89"/>
      <c r="AA30" s="89"/>
      <c r="AB30" s="106"/>
      <c r="AC30" s="117"/>
      <c r="AD30" s="116"/>
    </row>
    <row r="31" spans="1:37">
      <c r="A31" s="88"/>
      <c r="B31" s="118"/>
      <c r="C31" s="97"/>
      <c r="D31" s="97"/>
      <c r="E31" s="97"/>
      <c r="F31" s="97"/>
      <c r="G31" s="97"/>
      <c r="H31" s="97"/>
      <c r="I31" s="97"/>
      <c r="J31" s="97"/>
      <c r="K31" s="97"/>
      <c r="L31" s="97"/>
      <c r="M31" s="97"/>
      <c r="N31" s="97"/>
      <c r="O31" s="97"/>
      <c r="P31" s="105"/>
      <c r="Q31" s="95"/>
      <c r="R31" s="115"/>
      <c r="S31" s="115"/>
      <c r="T31" s="115"/>
      <c r="U31" s="115"/>
      <c r="V31" s="115"/>
      <c r="W31" s="115"/>
      <c r="X31" s="115"/>
      <c r="Y31" s="115"/>
      <c r="Z31" s="115"/>
      <c r="AA31" s="115"/>
      <c r="AB31" s="106"/>
      <c r="AC31" s="117"/>
      <c r="AD31" s="116"/>
    </row>
    <row r="32" spans="1:37">
      <c r="A32" s="88"/>
      <c r="B32" s="97"/>
      <c r="C32" s="97"/>
      <c r="D32" s="97"/>
      <c r="E32" s="97"/>
      <c r="F32" s="105"/>
      <c r="G32" s="97"/>
      <c r="H32" s="97"/>
      <c r="I32" s="97"/>
      <c r="J32" s="97"/>
      <c r="K32" s="97"/>
      <c r="L32" s="97"/>
      <c r="M32" s="97"/>
      <c r="N32" s="97"/>
      <c r="O32" s="97"/>
      <c r="P32" s="106"/>
      <c r="Q32" s="95"/>
      <c r="R32" s="115"/>
      <c r="S32" s="115"/>
      <c r="T32" s="115"/>
      <c r="U32" s="115"/>
      <c r="V32" s="115"/>
      <c r="W32" s="115"/>
      <c r="X32" s="115"/>
      <c r="Y32" s="115"/>
      <c r="Z32" s="115"/>
      <c r="AA32" s="115"/>
      <c r="AB32" s="106"/>
      <c r="AC32" s="117"/>
      <c r="AD32" s="87"/>
    </row>
    <row r="33" spans="1:30">
      <c r="A33" s="88"/>
      <c r="B33" s="89"/>
      <c r="C33" s="89"/>
      <c r="D33" s="188"/>
      <c r="E33" s="189"/>
      <c r="F33" s="189"/>
      <c r="G33" s="76"/>
      <c r="H33" s="76"/>
      <c r="I33" s="89"/>
      <c r="J33" s="89"/>
      <c r="K33" s="89"/>
      <c r="L33" s="89"/>
      <c r="M33" s="89"/>
      <c r="N33" s="89"/>
      <c r="O33" s="89"/>
      <c r="P33" s="105"/>
      <c r="Q33" s="95"/>
      <c r="R33" s="89"/>
      <c r="S33" s="89"/>
      <c r="T33" s="89"/>
      <c r="U33" s="89"/>
      <c r="V33" s="89"/>
      <c r="W33" s="89"/>
      <c r="X33" s="89"/>
      <c r="Y33" s="89"/>
      <c r="Z33" s="89"/>
      <c r="AA33" s="89"/>
      <c r="AB33" s="106"/>
      <c r="AC33" s="117"/>
      <c r="AD33" s="116"/>
    </row>
    <row r="34" spans="1:30">
      <c r="A34" s="88"/>
      <c r="B34" s="97"/>
      <c r="C34" s="97"/>
      <c r="D34" s="76"/>
      <c r="E34" s="76"/>
      <c r="F34" s="181"/>
      <c r="G34" s="76"/>
      <c r="H34" s="182"/>
      <c r="I34" s="177"/>
      <c r="J34" s="177"/>
      <c r="K34" s="177"/>
      <c r="L34" s="97"/>
      <c r="M34" s="97"/>
      <c r="N34" s="97"/>
      <c r="O34" s="97"/>
      <c r="P34" s="105"/>
      <c r="Q34" s="95"/>
      <c r="R34" s="115"/>
      <c r="S34" s="115"/>
      <c r="T34" s="115"/>
      <c r="U34" s="115"/>
      <c r="V34" s="115"/>
      <c r="W34" s="115"/>
      <c r="X34" s="115"/>
      <c r="Y34" s="115"/>
      <c r="Z34" s="115"/>
      <c r="AA34" s="115"/>
      <c r="AB34" s="106"/>
      <c r="AC34" s="117"/>
      <c r="AD34" s="116"/>
    </row>
    <row r="35" spans="1:30">
      <c r="A35" s="82"/>
      <c r="B35" s="97"/>
      <c r="C35" s="89"/>
      <c r="D35" s="76"/>
      <c r="E35" s="76"/>
      <c r="F35" s="189"/>
      <c r="G35" s="76"/>
      <c r="H35" s="76"/>
      <c r="I35" s="89"/>
      <c r="J35" s="89"/>
      <c r="K35" s="89"/>
      <c r="L35" s="89"/>
      <c r="M35" s="89"/>
      <c r="N35" s="89"/>
      <c r="O35" s="89"/>
      <c r="P35" s="105"/>
      <c r="Q35" s="89"/>
      <c r="R35" s="89"/>
      <c r="S35" s="89"/>
      <c r="T35" s="89"/>
      <c r="U35" s="89"/>
      <c r="V35" s="89"/>
      <c r="W35" s="89"/>
      <c r="X35" s="89"/>
      <c r="Y35" s="89"/>
      <c r="Z35" s="89"/>
      <c r="AA35" s="89"/>
      <c r="AB35" s="106"/>
      <c r="AC35" s="117"/>
      <c r="AD35" s="116"/>
    </row>
    <row r="36" spans="1:30">
      <c r="A36" s="82"/>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117"/>
      <c r="AD36" s="87"/>
    </row>
    <row r="37" spans="1:30">
      <c r="A37" s="82"/>
      <c r="B37" s="89"/>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117"/>
      <c r="AD37" s="87"/>
    </row>
    <row r="38" spans="1:30">
      <c r="A38" s="108"/>
      <c r="B38" s="91"/>
      <c r="C38" s="91"/>
      <c r="D38" s="91"/>
      <c r="E38" s="91"/>
      <c r="F38" s="91"/>
      <c r="G38" s="91"/>
      <c r="H38" s="91"/>
      <c r="I38" s="91"/>
      <c r="J38" s="91"/>
      <c r="K38" s="91"/>
      <c r="L38" s="91"/>
      <c r="M38" s="91"/>
      <c r="N38" s="91"/>
      <c r="O38" s="91"/>
      <c r="P38" s="91"/>
      <c r="Q38" s="89"/>
      <c r="R38" s="91"/>
      <c r="S38" s="91"/>
      <c r="T38" s="91"/>
      <c r="U38" s="91"/>
      <c r="V38" s="91"/>
      <c r="W38" s="91"/>
      <c r="X38" s="91"/>
      <c r="Y38" s="91"/>
      <c r="Z38" s="91"/>
      <c r="AA38" s="91"/>
      <c r="AB38" s="91"/>
      <c r="AC38" s="117"/>
      <c r="AD38" s="87"/>
    </row>
    <row r="39" spans="1:30">
      <c r="A39" s="88"/>
      <c r="B39" s="89"/>
      <c r="C39" s="89"/>
      <c r="D39" s="89"/>
      <c r="E39" s="89"/>
      <c r="F39" s="89"/>
      <c r="G39" s="89"/>
      <c r="H39" s="89"/>
      <c r="I39" s="89"/>
      <c r="J39" s="89"/>
      <c r="K39" s="89"/>
      <c r="L39" s="89"/>
      <c r="M39" s="89"/>
      <c r="N39" s="89"/>
      <c r="O39" s="89"/>
      <c r="P39" s="105"/>
      <c r="Q39" s="95"/>
      <c r="R39" s="89"/>
      <c r="S39" s="89"/>
      <c r="T39" s="89"/>
      <c r="U39" s="89"/>
      <c r="V39" s="89"/>
      <c r="W39" s="89"/>
      <c r="X39" s="89"/>
      <c r="Y39" s="89"/>
      <c r="Z39" s="89"/>
      <c r="AA39" s="89"/>
      <c r="AB39" s="106"/>
      <c r="AC39" s="117"/>
      <c r="AD39" s="116"/>
    </row>
    <row r="40" spans="1:30">
      <c r="A40" s="88"/>
      <c r="B40" s="89"/>
      <c r="C40" s="89"/>
      <c r="D40" s="89"/>
      <c r="E40" s="89"/>
      <c r="F40" s="89"/>
      <c r="G40" s="89"/>
      <c r="H40" s="89"/>
      <c r="I40" s="89"/>
      <c r="J40" s="89"/>
      <c r="K40" s="89"/>
      <c r="L40" s="89"/>
      <c r="M40" s="89"/>
      <c r="N40" s="89"/>
      <c r="O40" s="89"/>
      <c r="P40" s="105"/>
      <c r="Q40" s="95"/>
      <c r="R40" s="89"/>
      <c r="S40" s="89"/>
      <c r="T40" s="89"/>
      <c r="U40" s="89"/>
      <c r="V40" s="89"/>
      <c r="W40" s="89"/>
      <c r="X40" s="89"/>
      <c r="Y40" s="89"/>
      <c r="Z40" s="89"/>
      <c r="AA40" s="89"/>
      <c r="AB40" s="106"/>
      <c r="AC40" s="117"/>
      <c r="AD40" s="116"/>
    </row>
    <row r="41" spans="1:30">
      <c r="A41" s="88"/>
      <c r="B41" s="89"/>
      <c r="C41" s="89"/>
      <c r="D41" s="89"/>
      <c r="E41" s="89"/>
      <c r="F41" s="89"/>
      <c r="G41" s="89"/>
      <c r="H41" s="89"/>
      <c r="I41" s="89"/>
      <c r="J41" s="89"/>
      <c r="K41" s="89"/>
      <c r="L41" s="89"/>
      <c r="M41" s="89"/>
      <c r="N41" s="89"/>
      <c r="O41" s="89"/>
      <c r="P41" s="105"/>
      <c r="Q41" s="95"/>
      <c r="R41" s="89"/>
      <c r="S41" s="89"/>
      <c r="T41" s="89"/>
      <c r="U41" s="89"/>
      <c r="V41" s="89"/>
      <c r="W41" s="89"/>
      <c r="X41" s="89"/>
      <c r="Y41" s="89"/>
      <c r="Z41" s="89"/>
      <c r="AA41" s="89"/>
      <c r="AB41" s="106"/>
      <c r="AC41" s="117"/>
      <c r="AD41" s="116"/>
    </row>
    <row r="42" spans="1:30">
      <c r="A42" s="88"/>
      <c r="B42" s="89"/>
      <c r="C42" s="89"/>
      <c r="D42" s="89"/>
      <c r="E42" s="89"/>
      <c r="F42" s="89"/>
      <c r="G42" s="89"/>
      <c r="H42" s="89"/>
      <c r="I42" s="89"/>
      <c r="J42" s="89"/>
      <c r="K42" s="89"/>
      <c r="L42" s="89"/>
      <c r="M42" s="89"/>
      <c r="N42" s="89"/>
      <c r="O42" s="89"/>
      <c r="P42" s="105"/>
      <c r="Q42" s="95"/>
      <c r="R42" s="89"/>
      <c r="S42" s="89"/>
      <c r="T42" s="89"/>
      <c r="U42" s="89"/>
      <c r="V42" s="89"/>
      <c r="W42" s="89"/>
      <c r="X42" s="89"/>
      <c r="Y42" s="89"/>
      <c r="Z42" s="89"/>
      <c r="AA42" s="89"/>
      <c r="AB42" s="106"/>
      <c r="AC42" s="117"/>
      <c r="AD42" s="116"/>
    </row>
    <row r="43" spans="1:30">
      <c r="A43" s="88"/>
      <c r="B43" s="89"/>
      <c r="C43" s="89"/>
      <c r="D43" s="89"/>
      <c r="E43" s="89"/>
      <c r="F43" s="89"/>
      <c r="G43" s="89"/>
      <c r="H43" s="89"/>
      <c r="I43" s="89"/>
      <c r="J43" s="89"/>
      <c r="K43" s="89"/>
      <c r="L43" s="89"/>
      <c r="M43" s="89"/>
      <c r="N43" s="89"/>
      <c r="O43" s="89"/>
      <c r="P43" s="105"/>
      <c r="Q43" s="95"/>
      <c r="R43" s="89"/>
      <c r="S43" s="89"/>
      <c r="T43" s="89"/>
      <c r="U43" s="89"/>
      <c r="V43" s="89"/>
      <c r="W43" s="89"/>
      <c r="X43" s="89"/>
      <c r="Y43" s="89"/>
      <c r="Z43" s="89"/>
      <c r="AA43" s="89"/>
      <c r="AB43" s="106"/>
      <c r="AC43" s="117"/>
      <c r="AD43" s="116"/>
    </row>
    <row r="44" spans="1:30">
      <c r="A44" s="88"/>
      <c r="B44" s="89"/>
      <c r="C44" s="89"/>
      <c r="D44" s="89"/>
      <c r="E44" s="89"/>
      <c r="F44" s="89"/>
      <c r="G44" s="89"/>
      <c r="H44" s="89"/>
      <c r="I44" s="89"/>
      <c r="J44" s="89"/>
      <c r="K44" s="89"/>
      <c r="L44" s="89"/>
      <c r="M44" s="89"/>
      <c r="N44" s="89"/>
      <c r="O44" s="89"/>
      <c r="P44" s="105"/>
      <c r="Q44" s="95"/>
      <c r="R44" s="89"/>
      <c r="S44" s="89"/>
      <c r="T44" s="89"/>
      <c r="U44" s="89"/>
      <c r="V44" s="89"/>
      <c r="W44" s="89"/>
      <c r="X44" s="89"/>
      <c r="Y44" s="89"/>
      <c r="Z44" s="89"/>
      <c r="AA44" s="89"/>
      <c r="AB44" s="106"/>
      <c r="AC44" s="117"/>
      <c r="AD44" s="116"/>
    </row>
    <row r="45" spans="1:30">
      <c r="A45" s="88"/>
      <c r="B45" s="89"/>
      <c r="C45" s="89"/>
      <c r="D45" s="89"/>
      <c r="E45" s="89"/>
      <c r="F45" s="89"/>
      <c r="G45" s="89"/>
      <c r="H45" s="89"/>
      <c r="I45" s="89"/>
      <c r="J45" s="89"/>
      <c r="K45" s="89"/>
      <c r="L45" s="89"/>
      <c r="M45" s="89"/>
      <c r="N45" s="89"/>
      <c r="O45" s="89"/>
      <c r="P45" s="105"/>
      <c r="Q45" s="95"/>
      <c r="R45" s="89"/>
      <c r="S45" s="89"/>
      <c r="T45" s="89"/>
      <c r="U45" s="89"/>
      <c r="V45" s="89"/>
      <c r="W45" s="89"/>
      <c r="X45" s="89"/>
      <c r="Y45" s="89"/>
      <c r="Z45" s="89"/>
      <c r="AA45" s="89"/>
      <c r="AB45" s="106"/>
      <c r="AC45" s="117"/>
      <c r="AD45" s="116"/>
    </row>
    <row r="46" spans="1:30">
      <c r="A46" s="88"/>
      <c r="B46" s="89"/>
      <c r="C46" s="89"/>
      <c r="D46" s="89"/>
      <c r="E46" s="89"/>
      <c r="F46" s="89"/>
      <c r="G46" s="89"/>
      <c r="H46" s="89"/>
      <c r="I46" s="89"/>
      <c r="J46" s="89"/>
      <c r="K46" s="89"/>
      <c r="L46" s="89"/>
      <c r="M46" s="89"/>
      <c r="N46" s="89"/>
      <c r="O46" s="89"/>
      <c r="P46" s="105"/>
      <c r="Q46" s="95"/>
      <c r="R46" s="89"/>
      <c r="S46" s="89"/>
      <c r="T46" s="89"/>
      <c r="U46" s="89"/>
      <c r="V46" s="89"/>
      <c r="W46" s="89"/>
      <c r="X46" s="89"/>
      <c r="Y46" s="89"/>
      <c r="Z46" s="89"/>
      <c r="AA46" s="89"/>
      <c r="AB46" s="106"/>
      <c r="AC46" s="117"/>
      <c r="AD46" s="116"/>
    </row>
    <row r="47" spans="1:30">
      <c r="A47" s="88"/>
      <c r="B47" s="89"/>
      <c r="C47" s="89"/>
      <c r="D47" s="89"/>
      <c r="E47" s="89"/>
      <c r="F47" s="89"/>
      <c r="G47" s="89"/>
      <c r="H47" s="89"/>
      <c r="I47" s="89"/>
      <c r="J47" s="89"/>
      <c r="K47" s="89"/>
      <c r="L47" s="89"/>
      <c r="M47" s="89"/>
      <c r="N47" s="89"/>
      <c r="O47" s="89"/>
      <c r="P47" s="105"/>
      <c r="Q47" s="95"/>
      <c r="R47" s="89"/>
      <c r="S47" s="89"/>
      <c r="T47" s="89"/>
      <c r="U47" s="89"/>
      <c r="V47" s="89"/>
      <c r="W47" s="89"/>
      <c r="X47" s="89"/>
      <c r="Y47" s="89"/>
      <c r="Z47" s="89"/>
      <c r="AA47" s="89"/>
      <c r="AB47" s="106"/>
      <c r="AC47" s="117"/>
      <c r="AD47" s="116"/>
    </row>
    <row r="48" spans="1:30">
      <c r="A48" s="88"/>
      <c r="B48" s="89"/>
      <c r="C48" s="89"/>
      <c r="D48" s="89"/>
      <c r="E48" s="89"/>
      <c r="F48" s="89"/>
      <c r="G48" s="89"/>
      <c r="H48" s="89"/>
      <c r="I48" s="89"/>
      <c r="J48" s="89"/>
      <c r="K48" s="89"/>
      <c r="L48" s="89"/>
      <c r="M48" s="89"/>
      <c r="N48" s="89"/>
      <c r="O48" s="89"/>
      <c r="P48" s="105"/>
      <c r="Q48" s="95"/>
      <c r="R48" s="89"/>
      <c r="S48" s="89"/>
      <c r="T48" s="89"/>
      <c r="U48" s="89"/>
      <c r="V48" s="89"/>
      <c r="W48" s="89"/>
      <c r="X48" s="89"/>
      <c r="Y48" s="89"/>
      <c r="Z48" s="89"/>
      <c r="AA48" s="89"/>
      <c r="AB48" s="106"/>
      <c r="AC48" s="117"/>
      <c r="AD48" s="116"/>
    </row>
    <row r="49" spans="1:30">
      <c r="A49" s="88"/>
      <c r="B49" s="89"/>
      <c r="C49" s="89"/>
      <c r="D49" s="89"/>
      <c r="E49" s="89"/>
      <c r="F49" s="89"/>
      <c r="G49" s="89"/>
      <c r="H49" s="89"/>
      <c r="I49" s="89"/>
      <c r="J49" s="89"/>
      <c r="K49" s="89"/>
      <c r="L49" s="89"/>
      <c r="M49" s="89"/>
      <c r="N49" s="89"/>
      <c r="O49" s="89"/>
      <c r="P49" s="105"/>
      <c r="Q49" s="95"/>
      <c r="R49" s="89"/>
      <c r="S49" s="89"/>
      <c r="T49" s="89"/>
      <c r="U49" s="89"/>
      <c r="V49" s="89"/>
      <c r="W49" s="89"/>
      <c r="X49" s="89"/>
      <c r="Y49" s="89"/>
      <c r="Z49" s="89"/>
      <c r="AA49" s="89"/>
      <c r="AB49" s="106"/>
      <c r="AC49" s="117"/>
      <c r="AD49" s="116"/>
    </row>
    <row r="50" spans="1:30">
      <c r="A50" s="88"/>
      <c r="B50" s="89"/>
      <c r="C50" s="89"/>
      <c r="D50" s="89"/>
      <c r="E50" s="89"/>
      <c r="F50" s="89"/>
      <c r="G50" s="89"/>
      <c r="H50" s="89"/>
      <c r="I50" s="89"/>
      <c r="J50" s="89"/>
      <c r="K50" s="89"/>
      <c r="L50" s="89"/>
      <c r="M50" s="89"/>
      <c r="N50" s="89"/>
      <c r="O50" s="89"/>
      <c r="P50" s="105"/>
      <c r="Q50" s="95"/>
      <c r="R50" s="89"/>
      <c r="S50" s="89"/>
      <c r="T50" s="89"/>
      <c r="U50" s="89"/>
      <c r="V50" s="89"/>
      <c r="W50" s="89"/>
      <c r="X50" s="89"/>
      <c r="Y50" s="89"/>
      <c r="Z50" s="89"/>
      <c r="AA50" s="89"/>
      <c r="AB50" s="106"/>
      <c r="AC50" s="117"/>
      <c r="AD50" s="116"/>
    </row>
    <row r="51" spans="1:30">
      <c r="A51" s="88"/>
      <c r="B51" s="89"/>
      <c r="C51" s="89"/>
      <c r="D51" s="89"/>
      <c r="E51" s="89"/>
      <c r="F51" s="89"/>
      <c r="G51" s="89"/>
      <c r="H51" s="89"/>
      <c r="I51" s="89"/>
      <c r="J51" s="89"/>
      <c r="K51" s="89"/>
      <c r="L51" s="89"/>
      <c r="M51" s="89"/>
      <c r="N51" s="89"/>
      <c r="O51" s="89"/>
      <c r="P51" s="105"/>
      <c r="Q51" s="95"/>
      <c r="R51" s="89"/>
      <c r="S51" s="89"/>
      <c r="T51" s="89"/>
      <c r="U51" s="89"/>
      <c r="V51" s="89"/>
      <c r="W51" s="89"/>
      <c r="X51" s="89"/>
      <c r="Y51" s="89"/>
      <c r="Z51" s="89"/>
      <c r="AA51" s="89"/>
      <c r="AB51" s="106"/>
      <c r="AC51" s="117"/>
      <c r="AD51" s="116"/>
    </row>
    <row r="52" spans="1:30">
      <c r="A52" s="88"/>
      <c r="B52" s="97"/>
      <c r="C52" s="97"/>
      <c r="D52" s="97"/>
      <c r="E52" s="97"/>
      <c r="F52" s="97"/>
      <c r="G52" s="97"/>
      <c r="H52" s="97"/>
      <c r="I52" s="97"/>
      <c r="J52" s="97"/>
      <c r="K52" s="97"/>
      <c r="L52" s="97"/>
      <c r="M52" s="97"/>
      <c r="N52" s="97"/>
      <c r="O52" s="97"/>
      <c r="P52" s="106"/>
      <c r="Q52" s="95"/>
      <c r="R52" s="97"/>
      <c r="S52" s="97"/>
      <c r="T52" s="97"/>
      <c r="U52" s="97"/>
      <c r="V52" s="97"/>
      <c r="W52" s="97"/>
      <c r="X52" s="97"/>
      <c r="Y52" s="97"/>
      <c r="Z52" s="97"/>
      <c r="AA52" s="97"/>
      <c r="AB52" s="106"/>
      <c r="AC52" s="117"/>
      <c r="AD52" s="87"/>
    </row>
    <row r="53" spans="1:30">
      <c r="A53" s="88"/>
      <c r="B53" s="89"/>
      <c r="C53" s="89"/>
      <c r="D53" s="89"/>
      <c r="E53" s="89"/>
      <c r="F53" s="89"/>
      <c r="G53" s="89"/>
      <c r="H53" s="89"/>
      <c r="I53" s="89"/>
      <c r="J53" s="89"/>
      <c r="K53" s="89"/>
      <c r="L53" s="89"/>
      <c r="M53" s="89"/>
      <c r="N53" s="89"/>
      <c r="O53" s="89"/>
      <c r="P53" s="105"/>
      <c r="Q53" s="95"/>
      <c r="R53" s="89"/>
      <c r="S53" s="89"/>
      <c r="T53" s="89"/>
      <c r="U53" s="89"/>
      <c r="V53" s="89"/>
      <c r="W53" s="89"/>
      <c r="X53" s="89"/>
      <c r="Y53" s="89"/>
      <c r="Z53" s="89"/>
      <c r="AA53" s="89"/>
      <c r="AB53" s="106"/>
      <c r="AC53" s="117"/>
      <c r="AD53" s="116"/>
    </row>
    <row r="54" spans="1:30">
      <c r="A54" s="88"/>
      <c r="B54" s="89"/>
      <c r="C54" s="89"/>
      <c r="D54" s="89"/>
      <c r="E54" s="89"/>
      <c r="F54" s="89"/>
      <c r="G54" s="89"/>
      <c r="H54" s="89"/>
      <c r="I54" s="89"/>
      <c r="J54" s="89"/>
      <c r="K54" s="89"/>
      <c r="L54" s="89"/>
      <c r="M54" s="89"/>
      <c r="N54" s="89"/>
      <c r="O54" s="89"/>
      <c r="P54" s="105"/>
      <c r="Q54" s="95"/>
      <c r="R54" s="89"/>
      <c r="S54" s="89"/>
      <c r="T54" s="89"/>
      <c r="U54" s="89"/>
      <c r="V54" s="89"/>
      <c r="W54" s="89"/>
      <c r="X54" s="89"/>
      <c r="Y54" s="89"/>
      <c r="Z54" s="89"/>
      <c r="AA54" s="89"/>
      <c r="AB54" s="106"/>
      <c r="AC54" s="117"/>
      <c r="AD54" s="116"/>
    </row>
    <row r="55" spans="1:30">
      <c r="A55" s="93"/>
      <c r="B55" s="117"/>
      <c r="C55" s="117"/>
      <c r="D55" s="117"/>
      <c r="E55" s="117"/>
      <c r="F55" s="117"/>
      <c r="G55" s="117"/>
      <c r="H55" s="117"/>
      <c r="I55" s="117"/>
      <c r="J55" s="117"/>
      <c r="K55" s="117"/>
      <c r="L55" s="117"/>
      <c r="M55" s="117"/>
      <c r="N55" s="117"/>
      <c r="O55" s="117"/>
      <c r="P55" s="109"/>
      <c r="Q55" s="117"/>
      <c r="R55" s="117"/>
      <c r="S55" s="117"/>
      <c r="T55" s="117"/>
      <c r="U55" s="117"/>
      <c r="V55" s="117"/>
      <c r="W55" s="117"/>
      <c r="X55" s="117"/>
      <c r="Y55" s="117"/>
      <c r="Z55" s="117"/>
      <c r="AA55" s="117"/>
      <c r="AB55" s="110"/>
      <c r="AC55" s="117"/>
      <c r="AD55" s="87"/>
    </row>
    <row r="56" spans="1:30">
      <c r="A56" s="93"/>
      <c r="B56" s="117"/>
      <c r="C56" s="117"/>
      <c r="D56" s="117"/>
      <c r="E56" s="1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87"/>
    </row>
    <row r="57" spans="1:30">
      <c r="A57" s="93"/>
      <c r="B57" s="87"/>
      <c r="C57" s="87"/>
      <c r="D57" s="87"/>
      <c r="E57" s="87"/>
      <c r="F57" s="87"/>
      <c r="G57" s="87"/>
      <c r="H57" s="87"/>
      <c r="I57" s="87"/>
      <c r="J57" s="87"/>
      <c r="K57" s="87"/>
      <c r="L57" s="87"/>
      <c r="M57" s="87"/>
      <c r="N57" s="87"/>
      <c r="O57" s="87"/>
      <c r="P57" s="117"/>
      <c r="Q57" s="87"/>
      <c r="R57" s="87"/>
      <c r="S57" s="87"/>
      <c r="T57" s="87"/>
      <c r="U57" s="87"/>
      <c r="V57" s="87"/>
      <c r="W57" s="87"/>
      <c r="X57" s="87"/>
      <c r="Y57" s="87"/>
      <c r="Z57" s="87"/>
      <c r="AA57" s="87"/>
      <c r="AB57" s="87"/>
      <c r="AC57" s="87"/>
      <c r="AD57" s="87"/>
    </row>
    <row r="58" spans="1:30">
      <c r="A58" s="93"/>
      <c r="B58" s="94"/>
      <c r="C58" s="94"/>
      <c r="D58" s="94"/>
      <c r="E58" s="94"/>
      <c r="F58" s="94"/>
      <c r="G58" s="94"/>
      <c r="H58" s="94"/>
      <c r="I58" s="94"/>
      <c r="J58" s="94"/>
      <c r="K58" s="94"/>
      <c r="L58" s="94"/>
      <c r="M58" s="94"/>
      <c r="N58" s="94"/>
      <c r="O58" s="94"/>
      <c r="P58" s="107"/>
      <c r="Q58" s="94"/>
      <c r="R58" s="94"/>
      <c r="S58" s="94"/>
      <c r="T58" s="94"/>
      <c r="U58" s="94"/>
      <c r="V58" s="94"/>
      <c r="W58" s="94"/>
      <c r="X58" s="94"/>
      <c r="Y58" s="94"/>
      <c r="Z58" s="94"/>
      <c r="AA58" s="94"/>
      <c r="AB58" s="94"/>
      <c r="AC58" s="94"/>
      <c r="AD58" s="94"/>
    </row>
    <row r="59" spans="1:30">
      <c r="A59" s="93"/>
      <c r="B59" s="94"/>
      <c r="C59" s="94"/>
      <c r="D59" s="94"/>
      <c r="E59" s="94"/>
      <c r="F59" s="94"/>
      <c r="G59" s="94"/>
      <c r="H59" s="94"/>
      <c r="I59" s="94"/>
      <c r="J59" s="94"/>
      <c r="K59" s="94"/>
      <c r="L59" s="94"/>
      <c r="M59" s="94"/>
      <c r="N59" s="94"/>
      <c r="O59" s="94"/>
      <c r="P59" s="107"/>
      <c r="Q59" s="94"/>
      <c r="R59" s="94"/>
      <c r="S59" s="94"/>
      <c r="T59" s="94"/>
      <c r="U59" s="94"/>
      <c r="V59" s="94"/>
      <c r="W59" s="94"/>
      <c r="X59" s="94"/>
      <c r="Y59" s="94"/>
      <c r="Z59" s="94"/>
      <c r="AA59" s="94"/>
      <c r="AB59" s="94"/>
      <c r="AC59" s="94"/>
      <c r="AD59" s="94"/>
    </row>
    <row r="60" spans="1:30">
      <c r="A60" s="93"/>
      <c r="B60" s="94"/>
      <c r="C60" s="94"/>
      <c r="D60" s="94"/>
      <c r="E60" s="94"/>
      <c r="F60" s="94"/>
      <c r="G60" s="94"/>
      <c r="H60" s="94"/>
      <c r="I60" s="94"/>
      <c r="J60" s="94"/>
      <c r="K60" s="94"/>
      <c r="L60" s="94"/>
      <c r="M60" s="94"/>
      <c r="N60" s="94"/>
      <c r="O60" s="94"/>
      <c r="P60" s="107"/>
      <c r="Q60" s="94"/>
      <c r="R60" s="94"/>
      <c r="S60" s="94"/>
      <c r="T60" s="94"/>
      <c r="U60" s="94"/>
      <c r="V60" s="94"/>
      <c r="W60" s="94"/>
      <c r="X60" s="94"/>
      <c r="Y60" s="94"/>
      <c r="Z60" s="94"/>
      <c r="AA60" s="94"/>
      <c r="AB60" s="94"/>
      <c r="AC60" s="94"/>
      <c r="AD60" s="94"/>
    </row>
    <row r="61" spans="1:30">
      <c r="A61" s="93"/>
      <c r="B61" s="94"/>
      <c r="C61" s="94"/>
      <c r="D61" s="94"/>
      <c r="E61" s="94"/>
      <c r="F61" s="94"/>
      <c r="G61" s="94"/>
      <c r="H61" s="94"/>
      <c r="I61" s="94"/>
      <c r="J61" s="94"/>
      <c r="K61" s="94"/>
      <c r="L61" s="94"/>
      <c r="M61" s="94"/>
      <c r="N61" s="94"/>
      <c r="O61" s="94"/>
      <c r="P61" s="107"/>
      <c r="Q61" s="94"/>
      <c r="R61" s="94"/>
      <c r="S61" s="94"/>
      <c r="T61" s="94"/>
      <c r="U61" s="94"/>
      <c r="V61" s="94"/>
      <c r="W61" s="94"/>
      <c r="X61" s="94"/>
      <c r="Y61" s="94"/>
      <c r="Z61" s="94"/>
      <c r="AA61" s="94"/>
      <c r="AB61" s="94"/>
      <c r="AC61" s="94"/>
      <c r="AD61" s="94"/>
    </row>
    <row r="62" spans="1:30">
      <c r="A62" s="93"/>
      <c r="B62" s="93"/>
      <c r="C62" s="93"/>
      <c r="D62" s="93"/>
      <c r="E62" s="93"/>
      <c r="F62" s="93"/>
      <c r="G62" s="93"/>
      <c r="H62" s="93"/>
      <c r="I62" s="93"/>
      <c r="J62" s="93"/>
      <c r="K62" s="93"/>
      <c r="L62" s="93"/>
      <c r="M62" s="93"/>
      <c r="N62" s="94"/>
      <c r="O62" s="94"/>
      <c r="P62" s="107"/>
      <c r="Q62" s="94"/>
      <c r="R62" s="96"/>
      <c r="S62" s="96"/>
      <c r="T62" s="96"/>
      <c r="U62" s="96"/>
      <c r="V62" s="96"/>
      <c r="W62" s="96"/>
      <c r="X62" s="96"/>
      <c r="Y62" s="96"/>
      <c r="Z62" s="96"/>
      <c r="AA62" s="96"/>
      <c r="AB62" s="93"/>
      <c r="AC62" s="93"/>
      <c r="AD62" s="94"/>
    </row>
    <row r="63" spans="1:30">
      <c r="A63" s="93"/>
      <c r="B63" s="93"/>
      <c r="C63" s="93"/>
      <c r="D63" s="93"/>
      <c r="E63" s="93"/>
      <c r="F63" s="93"/>
      <c r="G63" s="93"/>
      <c r="H63" s="93"/>
      <c r="I63" s="93"/>
      <c r="J63" s="93"/>
      <c r="K63" s="93"/>
      <c r="L63" s="93"/>
      <c r="M63" s="93"/>
      <c r="N63" s="94"/>
      <c r="O63" s="94"/>
      <c r="P63" s="107"/>
      <c r="Q63" s="94"/>
      <c r="R63" s="96"/>
      <c r="S63" s="96"/>
      <c r="T63" s="96"/>
      <c r="U63" s="96"/>
      <c r="V63" s="96"/>
      <c r="W63" s="96"/>
      <c r="X63" s="96"/>
      <c r="Y63" s="96"/>
      <c r="Z63" s="96"/>
      <c r="AA63" s="96"/>
      <c r="AB63" s="93"/>
      <c r="AC63" s="93"/>
      <c r="AD63" s="94"/>
    </row>
    <row r="64" spans="1:30">
      <c r="P64" s="41"/>
    </row>
    <row r="65" spans="16:16">
      <c r="P65" s="41"/>
    </row>
    <row r="66" spans="16:16">
      <c r="P66" s="41"/>
    </row>
    <row r="67" spans="16:16">
      <c r="P67" s="41"/>
    </row>
    <row r="68" spans="16:16">
      <c r="P68" s="41"/>
    </row>
    <row r="69" spans="16:16">
      <c r="P69" s="41"/>
    </row>
    <row r="70" spans="16:16">
      <c r="P70" s="41"/>
    </row>
    <row r="71" spans="16:16">
      <c r="P71" s="41"/>
    </row>
    <row r="72" spans="16:16">
      <c r="P72" s="41"/>
    </row>
    <row r="73" spans="16:16">
      <c r="P73" s="41"/>
    </row>
    <row r="74" spans="16:16">
      <c r="P74" s="41"/>
    </row>
    <row r="75" spans="16:16">
      <c r="P75" s="41"/>
    </row>
    <row r="76" spans="16:16">
      <c r="P76" s="41"/>
    </row>
    <row r="77" spans="16:16">
      <c r="P77" s="41"/>
    </row>
    <row r="78" spans="16:16">
      <c r="P78" s="41"/>
    </row>
    <row r="79" spans="16:16">
      <c r="P79" s="41"/>
    </row>
    <row r="80" spans="16:16">
      <c r="P80" s="41"/>
    </row>
    <row r="81" spans="16:16">
      <c r="P81" s="41"/>
    </row>
    <row r="82" spans="16:16">
      <c r="P82" s="41"/>
    </row>
    <row r="83" spans="16:16">
      <c r="P83" s="41"/>
    </row>
    <row r="84" spans="16:16">
      <c r="P84" s="41"/>
    </row>
    <row r="85" spans="16:16">
      <c r="P85" s="41"/>
    </row>
    <row r="86" spans="16:16">
      <c r="P86" s="41"/>
    </row>
    <row r="87" spans="16:16">
      <c r="P87" s="41"/>
    </row>
    <row r="88" spans="16:16">
      <c r="P88" s="41"/>
    </row>
    <row r="89" spans="16:16">
      <c r="P89" s="41"/>
    </row>
    <row r="90" spans="16:16">
      <c r="P90" s="41"/>
    </row>
    <row r="91" spans="16:16">
      <c r="P91" s="41"/>
    </row>
    <row r="92" spans="16:16">
      <c r="P92" s="41"/>
    </row>
    <row r="93" spans="16:16">
      <c r="P93" s="41"/>
    </row>
    <row r="94" spans="16:16">
      <c r="P94" s="41"/>
    </row>
    <row r="95" spans="16:16">
      <c r="P95" s="41"/>
    </row>
    <row r="96" spans="16:16">
      <c r="P96" s="41"/>
    </row>
    <row r="97" spans="16:16">
      <c r="P97" s="41"/>
    </row>
  </sheetData>
  <phoneticPr fontId="26" type="noConversion"/>
  <printOptions gridLines="1"/>
  <pageMargins left="0.25" right="0.25" top="1" bottom="1" header="0.5" footer="0.5"/>
  <pageSetup scale="85" orientation="landscape" horizontalDpi="4294967294"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Totals and Awards</vt:lpstr>
      <vt:lpstr>Paper</vt:lpstr>
      <vt:lpstr>Static</vt:lpstr>
      <vt:lpstr>MSRP</vt:lpstr>
      <vt:lpstr>Subjective Handling</vt:lpstr>
      <vt:lpstr>Range</vt:lpstr>
      <vt:lpstr>Oral</vt:lpstr>
      <vt:lpstr>Noise</vt:lpstr>
      <vt:lpstr>Draw Bar Pull</vt:lpstr>
      <vt:lpstr>Cold Start</vt:lpstr>
      <vt:lpstr>Vehicle Weights</vt:lpstr>
      <vt:lpstr>Objective Handling</vt:lpstr>
      <vt:lpstr>Acceleration+Load</vt:lpstr>
      <vt:lpstr>Penalties and Bonuses</vt:lpstr>
      <vt:lpstr>Sheet1</vt:lpstr>
      <vt:lpstr>Sheet2</vt:lpstr>
      <vt:lpstr>'Subjective Handling'!Print_Area</vt:lpstr>
      <vt:lpstr>'Totals and Awards'!Print_Area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 M Fussell</dc:creator>
  <cp:lastModifiedBy>jmeldrum</cp:lastModifiedBy>
  <cp:lastPrinted>2015-03-06T20:27:32Z</cp:lastPrinted>
  <dcterms:created xsi:type="dcterms:W3CDTF">2000-03-12T02:15:03Z</dcterms:created>
  <dcterms:modified xsi:type="dcterms:W3CDTF">2016-03-14T02:48:57Z</dcterms:modified>
</cp:coreProperties>
</file>