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6608" windowHeight="4272" tabRatio="920"/>
  </bookViews>
  <sheets>
    <sheet name="Totals and Awards" sheetId="13" r:id="rId1"/>
    <sheet name="Paper" sheetId="1" r:id="rId2"/>
    <sheet name="Static" sheetId="2" r:id="rId3"/>
    <sheet name="MSRP" sheetId="3" r:id="rId4"/>
    <sheet name="Subjective Handling" sheetId="14" r:id="rId5"/>
    <sheet name="Range" sheetId="4" r:id="rId6"/>
    <sheet name="Oral" sheetId="5" r:id="rId7"/>
    <sheet name="Noise" sheetId="6" r:id="rId8"/>
    <sheet name="Draw Bar Pull" sheetId="9" r:id="rId9"/>
    <sheet name="Cold Start" sheetId="10" r:id="rId10"/>
    <sheet name="Vehicle Weights" sheetId="15" r:id="rId11"/>
    <sheet name="Objective Handling" sheetId="7" r:id="rId12"/>
    <sheet name="Acceleration+Load" sheetId="16" r:id="rId13"/>
    <sheet name="Penalties and Bonuses" sheetId="12" r:id="rId14"/>
    <sheet name="Sheet1" sheetId="17" r:id="rId15"/>
  </sheets>
  <definedNames>
    <definedName name="_xlnm.Print_Area" localSheetId="4">'Subjective Handling'!$A$1:$K$11</definedName>
    <definedName name="_xlnm.Print_Area" localSheetId="0">'Totals and Awards'!$A$1:$N$36</definedName>
  </definedNames>
  <calcPr calcId="125725"/>
</workbook>
</file>

<file path=xl/calcChain.xml><?xml version="1.0" encoding="utf-8"?>
<calcChain xmlns="http://schemas.openxmlformats.org/spreadsheetml/2006/main">
  <c r="D11" i="7"/>
  <c r="L9" i="14"/>
  <c r="C5" i="10" l="1"/>
  <c r="C6"/>
  <c r="C7"/>
  <c r="C8"/>
  <c r="C9"/>
  <c r="C4"/>
  <c r="H5" i="13" l="1"/>
  <c r="H6"/>
  <c r="H7"/>
  <c r="H8"/>
  <c r="H9"/>
  <c r="G6" i="6"/>
  <c r="G7" l="1"/>
  <c r="G8"/>
  <c r="G9"/>
  <c r="G10"/>
  <c r="G11"/>
  <c r="C10" l="1"/>
  <c r="C9"/>
  <c r="C8"/>
  <c r="C7"/>
  <c r="AM8" i="5" l="1"/>
  <c r="AN8" s="1"/>
  <c r="AM5"/>
  <c r="AN5" s="1"/>
  <c r="E10" i="15" l="1"/>
  <c r="E9"/>
  <c r="E8"/>
  <c r="E7"/>
  <c r="E6"/>
  <c r="E5"/>
  <c r="G5" i="13" l="1"/>
  <c r="G8"/>
  <c r="K7" i="3"/>
  <c r="K10"/>
  <c r="C5" i="2"/>
  <c r="C6"/>
  <c r="C7"/>
  <c r="C8"/>
  <c r="C9"/>
  <c r="B33" i="13"/>
  <c r="B32"/>
  <c r="B18" i="3" l="1"/>
  <c r="B19"/>
  <c r="AM6" i="5" l="1"/>
  <c r="AN6" s="1"/>
  <c r="G6" i="13" s="1"/>
  <c r="G27" i="1" l="1"/>
  <c r="G28" s="1"/>
  <c r="C4" i="2" l="1"/>
  <c r="H31" i="1"/>
  <c r="B18" i="6" l="1"/>
  <c r="AM4" i="5"/>
  <c r="AN4" s="1"/>
  <c r="AM7"/>
  <c r="AM9"/>
  <c r="AN9" s="1"/>
  <c r="B20" i="4"/>
  <c r="B19"/>
  <c r="H27" i="1"/>
  <c r="H28" s="1"/>
  <c r="C9" i="13"/>
  <c r="J9" i="12"/>
  <c r="M9" i="13" s="1"/>
  <c r="B8"/>
  <c r="L4" i="14"/>
  <c r="G31" i="1"/>
  <c r="C11" i="6" l="1"/>
  <c r="C6"/>
  <c r="G9" i="13"/>
  <c r="G4"/>
  <c r="B18" i="9"/>
  <c r="B19" i="16"/>
  <c r="B18"/>
  <c r="B19" i="7"/>
  <c r="B18"/>
  <c r="B9" i="13"/>
  <c r="C25" l="1"/>
  <c r="C8"/>
  <c r="C31" i="1" l="1"/>
  <c r="E31"/>
  <c r="F31"/>
  <c r="D31"/>
  <c r="C26" i="6" l="1"/>
  <c r="B27"/>
  <c r="B28" s="1"/>
  <c r="AN7" i="5"/>
  <c r="F2" i="4"/>
  <c r="AO8" i="5" l="1"/>
  <c r="AO9"/>
  <c r="AO6"/>
  <c r="AO5"/>
  <c r="AO7"/>
  <c r="G7" i="13"/>
  <c r="AO4" i="5"/>
  <c r="B18" i="15"/>
  <c r="B17"/>
  <c r="C24" i="13"/>
  <c r="C27" i="6"/>
  <c r="C28"/>
  <c r="B29"/>
  <c r="B17" i="4"/>
  <c r="B16" i="3"/>
  <c r="B30" i="6" l="1"/>
  <c r="C29"/>
  <c r="B19" i="9"/>
  <c r="B17" i="3"/>
  <c r="E6" s="1"/>
  <c r="B15" i="15"/>
  <c r="B18" i="4"/>
  <c r="F27" i="1"/>
  <c r="F28" s="1"/>
  <c r="E27"/>
  <c r="E28" s="1"/>
  <c r="C27"/>
  <c r="C28" s="1"/>
  <c r="D27"/>
  <c r="D28" s="1"/>
  <c r="E9" i="3" l="1"/>
  <c r="K9" s="1"/>
  <c r="E11"/>
  <c r="K11" s="1"/>
  <c r="E8"/>
  <c r="K8" s="1"/>
  <c r="D8" i="13"/>
  <c r="G29" i="1"/>
  <c r="H29"/>
  <c r="E29"/>
  <c r="C29"/>
  <c r="D29"/>
  <c r="F29"/>
  <c r="D6" i="13"/>
  <c r="C30" i="6"/>
  <c r="B31"/>
  <c r="K6" i="3"/>
  <c r="B16" i="15"/>
  <c r="F1" i="4"/>
  <c r="C5" i="13"/>
  <c r="C7"/>
  <c r="C6"/>
  <c r="C4"/>
  <c r="J7" i="12"/>
  <c r="M7" i="13" s="1"/>
  <c r="J6" i="12"/>
  <c r="M6" i="13" s="1"/>
  <c r="J4" i="12"/>
  <c r="M4" i="13" s="1"/>
  <c r="J8" i="12"/>
  <c r="M8" i="13" s="1"/>
  <c r="J5" i="12"/>
  <c r="M5" i="13" s="1"/>
  <c r="E12" i="9" l="1"/>
  <c r="L9" i="3"/>
  <c r="N9" i="13"/>
  <c r="N8"/>
  <c r="D4"/>
  <c r="L6" i="3"/>
  <c r="L10"/>
  <c r="D5" i="13"/>
  <c r="L7" i="3"/>
  <c r="L11"/>
  <c r="L8"/>
  <c r="F4" i="13"/>
  <c r="F8"/>
  <c r="F9"/>
  <c r="D9"/>
  <c r="C31" i="6"/>
  <c r="B32"/>
  <c r="N4" i="13"/>
  <c r="D7"/>
  <c r="E3" i="16"/>
  <c r="E2"/>
  <c r="B5" i="13"/>
  <c r="B6"/>
  <c r="C22" s="1"/>
  <c r="B7"/>
  <c r="C23" s="1"/>
  <c r="B4"/>
  <c r="F7"/>
  <c r="F6"/>
  <c r="F5"/>
  <c r="C21" l="1"/>
  <c r="C32" i="6"/>
  <c r="B33"/>
  <c r="B16" i="16"/>
  <c r="N5" i="13"/>
  <c r="B16" i="7"/>
  <c r="N6" i="13"/>
  <c r="N7"/>
  <c r="C33" i="6" l="1"/>
  <c r="B34"/>
  <c r="B17" i="16"/>
  <c r="B17" i="7"/>
  <c r="E11" l="1"/>
  <c r="C34" i="6"/>
  <c r="B35"/>
  <c r="C20" i="13"/>
  <c r="C27" l="1"/>
  <c r="F11" i="7"/>
  <c r="G22" i="13"/>
  <c r="F6" i="16"/>
  <c r="F6" i="7"/>
  <c r="C35" i="6"/>
  <c r="B36"/>
  <c r="G23" i="13"/>
  <c r="G25" l="1"/>
  <c r="G21"/>
  <c r="G24"/>
  <c r="C36" i="6"/>
  <c r="B37"/>
  <c r="C37" l="1"/>
  <c r="B38"/>
  <c r="C38" l="1"/>
  <c r="B39"/>
  <c r="C39" l="1"/>
  <c r="B40"/>
  <c r="C40" l="1"/>
  <c r="B41"/>
  <c r="C41" l="1"/>
  <c r="B42"/>
  <c r="C42" s="1"/>
  <c r="H4" i="13" l="1"/>
  <c r="G20" s="1"/>
  <c r="E12" i="6"/>
  <c r="E13"/>
  <c r="E14"/>
  <c r="E15" s="1"/>
  <c r="H23" i="13" l="1"/>
  <c r="H24"/>
  <c r="H20"/>
  <c r="H25"/>
  <c r="H22"/>
  <c r="H21"/>
</calcChain>
</file>

<file path=xl/sharedStrings.xml><?xml version="1.0" encoding="utf-8"?>
<sst xmlns="http://schemas.openxmlformats.org/spreadsheetml/2006/main" count="421" uniqueCount="185">
  <si>
    <t>Oral</t>
  </si>
  <si>
    <t>Static</t>
  </si>
  <si>
    <t>Paper</t>
  </si>
  <si>
    <t>Late Paper</t>
  </si>
  <si>
    <t>Safety Violation</t>
  </si>
  <si>
    <t>POINTS</t>
  </si>
  <si>
    <t>miles</t>
  </si>
  <si>
    <t>SCORE</t>
  </si>
  <si>
    <t>Tmin=</t>
  </si>
  <si>
    <t>sec</t>
  </si>
  <si>
    <t>Result (PASS/FAIL)</t>
  </si>
  <si>
    <t>Points</t>
  </si>
  <si>
    <t>Design</t>
  </si>
  <si>
    <t>TOTAL</t>
  </si>
  <si>
    <t>RANK</t>
  </si>
  <si>
    <t>FINAL</t>
  </si>
  <si>
    <t>Ordinal</t>
  </si>
  <si>
    <t>Run1 Time (s)</t>
  </si>
  <si>
    <t>Run2 Time (s)</t>
  </si>
  <si>
    <t>Noise</t>
  </si>
  <si>
    <t>Best Time (s)</t>
  </si>
  <si>
    <t>Late Oral</t>
  </si>
  <si>
    <t>Cold</t>
  </si>
  <si>
    <t>Start</t>
  </si>
  <si>
    <t xml:space="preserve"> </t>
  </si>
  <si>
    <t>Display</t>
  </si>
  <si>
    <t>Subjective</t>
  </si>
  <si>
    <t>Comments</t>
  </si>
  <si>
    <t>Score</t>
  </si>
  <si>
    <t>Front Left</t>
  </si>
  <si>
    <t>Front Right</t>
  </si>
  <si>
    <t>Rear</t>
  </si>
  <si>
    <t>pounds</t>
  </si>
  <si>
    <t>Weights</t>
  </si>
  <si>
    <t>Total</t>
  </si>
  <si>
    <t>Late MSRP</t>
  </si>
  <si>
    <t>Bonus for No Maintenance</t>
  </si>
  <si>
    <t>Maintenance
or
Design</t>
  </si>
  <si>
    <t>Bonuses</t>
  </si>
  <si>
    <t>Penalties/</t>
  </si>
  <si>
    <t>MSRP</t>
  </si>
  <si>
    <t>Best Design Winner (SAE)</t>
  </si>
  <si>
    <t>Class</t>
  </si>
  <si>
    <t>Average</t>
  </si>
  <si>
    <t>Subjective Points</t>
  </si>
  <si>
    <t>Total Noise</t>
  </si>
  <si>
    <t>ZE</t>
  </si>
  <si>
    <t>Miles 
Traveled</t>
  </si>
  <si>
    <t xml:space="preserve">Max = </t>
  </si>
  <si>
    <t>Min =</t>
  </si>
  <si>
    <t>Range</t>
  </si>
  <si>
    <t>Max
Pull</t>
  </si>
  <si>
    <t>Draw Bar</t>
  </si>
  <si>
    <t>Pull</t>
  </si>
  <si>
    <t>ZE Class Only</t>
  </si>
  <si>
    <t>J1161 Level</t>
  </si>
  <si>
    <t>Total J1161 Score</t>
  </si>
  <si>
    <t>Max=</t>
  </si>
  <si>
    <t>Min=</t>
  </si>
  <si>
    <t>Tmax=</t>
  </si>
  <si>
    <t>IC</t>
  </si>
  <si>
    <t>Inspection
 Penalty</t>
  </si>
  <si>
    <t>Best ZE</t>
  </si>
  <si>
    <t>Acceleration +</t>
  </si>
  <si>
    <t>Load</t>
  </si>
  <si>
    <t>Team</t>
  </si>
  <si>
    <t>Linear Ranking on $$$</t>
  </si>
  <si>
    <t>Justifying starting point for sled</t>
  </si>
  <si>
    <t>Justifying reason for component adds</t>
  </si>
  <si>
    <t>Quality of research in determining price</t>
  </si>
  <si>
    <t>"y=mx+B'</t>
  </si>
  <si>
    <t>Y=score</t>
  </si>
  <si>
    <t>X=cost</t>
  </si>
  <si>
    <t>M=slope</t>
  </si>
  <si>
    <t>B=Y intercept at X=0</t>
  </si>
  <si>
    <t>Max score points=</t>
  </si>
  <si>
    <t>20 Points are given on a linear scale from low to high.</t>
  </si>
  <si>
    <t>Total
Score</t>
  </si>
  <si>
    <t>Minimum score is 2.5 if they turn in an MSRP.</t>
  </si>
  <si>
    <t>Minimum score is 2.5 if they compete.</t>
  </si>
  <si>
    <t>Minimum score is 5 points if the sled travels 500 feet (~.1 miles).</t>
  </si>
  <si>
    <t>Sample result: -3dB in sound pressure = ~half the max score</t>
  </si>
  <si>
    <t>or whatever the minumum is</t>
  </si>
  <si>
    <t>Minimum team J1161 Sound Pressure Level</t>
  </si>
  <si>
    <t>Minimum  rank</t>
  </si>
  <si>
    <t>Maximum rank</t>
  </si>
  <si>
    <t>Slope</t>
  </si>
  <si>
    <t>Intercept</t>
  </si>
  <si>
    <t>The minimum points for competing in the objective noise test is 7.5 points.</t>
  </si>
  <si>
    <t>Lowest SPL gets 75 points</t>
  </si>
  <si>
    <t>Y=mx+b</t>
  </si>
  <si>
    <t>X=draw bar pull</t>
  </si>
  <si>
    <t>B=Yintercept at X=0</t>
  </si>
  <si>
    <t>Max score</t>
  </si>
  <si>
    <t>X=seconds</t>
  </si>
  <si>
    <t>seconds</t>
  </si>
  <si>
    <t>lbf</t>
  </si>
  <si>
    <t>These are subjective scores from the MSRP judges</t>
  </si>
  <si>
    <t>Written Paper
Judges</t>
  </si>
  <si>
    <t>1st</t>
  </si>
  <si>
    <t>2nd</t>
  </si>
  <si>
    <t>3rd</t>
  </si>
  <si>
    <t>Formula is correct but only one competitor</t>
  </si>
  <si>
    <t>Highest:</t>
  </si>
  <si>
    <t>Judge</t>
  </si>
  <si>
    <t>Late ESF</t>
  </si>
  <si>
    <t>FAIL</t>
  </si>
  <si>
    <t>Max Speed</t>
  </si>
  <si>
    <t>Rank</t>
  </si>
  <si>
    <t>Count</t>
  </si>
  <si>
    <t>Note: NSF Participant Cost Reimbursement $2000</t>
  </si>
  <si>
    <t>Note: Christensen Family Tool Reimbursement $400</t>
  </si>
  <si>
    <t>SAE CSC2015  Design Paper Event Coordinator - Jay Meldrum</t>
  </si>
  <si>
    <t>SAE CSC 2015 Static Display Results Event Coordinator - Jay Meldrum</t>
  </si>
  <si>
    <t>SAE CSC 2015 Manufacturers Suggested Retail Price Results - Event Coordinator Dan Nehmer</t>
  </si>
  <si>
    <t>SAE CSC 2015 Subjective Ride Results - Event Coordinator Mike Ruamp</t>
  </si>
  <si>
    <t>SAE CSC 2015 Oral Presentation  - Event Coordinator Bill Shapton</t>
  </si>
  <si>
    <t>SAE CSC 2015  Engine Noise - Event Coordinators Jeff Van Karsen and Jud Knittel</t>
  </si>
  <si>
    <t>SAE CSC 2015 Draw Bar Pull - Event Coordinator - Mark Osborne</t>
  </si>
  <si>
    <t>SAE CSC 2015 Vehicle Weights - Event Coordinator Scott Gruenberg</t>
  </si>
  <si>
    <t xml:space="preserve">SAE CSC2015 Acceleration+Load  - Event Coordinator - </t>
  </si>
  <si>
    <t>SAE CSC 2015 Penalties</t>
  </si>
  <si>
    <t>#E52 South Dakota Sch of Mines &amp; Tech</t>
  </si>
  <si>
    <t>#E53 Queen's Univ - Ontario Canada</t>
  </si>
  <si>
    <t>#E56 Michigan Tech Univ</t>
  </si>
  <si>
    <t>#E57 Clarkson Univ</t>
  </si>
  <si>
    <t>#E61 Indiana Univ Purdue Univ Indianapolis</t>
  </si>
  <si>
    <t>#E62 Lapland University of Applied Sciences</t>
  </si>
  <si>
    <t xml:space="preserve">SAE CSC 2015 Range Event Coordinator </t>
  </si>
  <si>
    <t>SAE CSC 2015 Objective Handling  - Event Coordinator - - Polaris</t>
  </si>
  <si>
    <t>SAE CSC 2015 Cold Start - Event Coordinator Jay Meldrum</t>
  </si>
  <si>
    <t>SAE CSC 2015 Final Score Zero Emissions Class</t>
  </si>
  <si>
    <t>Lindsay Borakove</t>
  </si>
  <si>
    <t>Patrick Lynch</t>
  </si>
  <si>
    <t>Mark Schiefer</t>
  </si>
  <si>
    <t>Howard Haines</t>
  </si>
  <si>
    <t>Simon Ouellette</t>
  </si>
  <si>
    <t>Andrew Ellenson</t>
  </si>
  <si>
    <t>Minimum points:</t>
  </si>
  <si>
    <t>Minimum performance:</t>
  </si>
  <si>
    <t>Maximum Points:</t>
  </si>
  <si>
    <t>DNC</t>
  </si>
  <si>
    <t>AK</t>
  </si>
  <si>
    <t>JK</t>
  </si>
  <si>
    <t>KL</t>
  </si>
  <si>
    <t>JC</t>
  </si>
  <si>
    <t>LL</t>
  </si>
  <si>
    <t>LK</t>
  </si>
  <si>
    <t>TS</t>
  </si>
  <si>
    <t>DB</t>
  </si>
  <si>
    <t>TF</t>
  </si>
  <si>
    <t>NN</t>
  </si>
  <si>
    <t>MF</t>
  </si>
  <si>
    <t>GH</t>
  </si>
  <si>
    <t>JL</t>
  </si>
  <si>
    <t>CR</t>
  </si>
  <si>
    <t>JT</t>
  </si>
  <si>
    <t>JP</t>
  </si>
  <si>
    <t>ZB</t>
  </si>
  <si>
    <t>BS</t>
  </si>
  <si>
    <t>HB</t>
  </si>
  <si>
    <t>DR</t>
  </si>
  <si>
    <t>AE</t>
  </si>
  <si>
    <t>SO</t>
  </si>
  <si>
    <t>GO</t>
  </si>
  <si>
    <t>RW</t>
  </si>
  <si>
    <t>CS</t>
  </si>
  <si>
    <t>PS</t>
  </si>
  <si>
    <t>SP</t>
  </si>
  <si>
    <t>LB</t>
  </si>
  <si>
    <t>MS</t>
  </si>
  <si>
    <t>SR</t>
  </si>
  <si>
    <t>PL</t>
  </si>
  <si>
    <t>MH</t>
  </si>
  <si>
    <t>DNF</t>
  </si>
  <si>
    <t>NO</t>
  </si>
  <si>
    <t>PASS</t>
  </si>
  <si>
    <t>FORGOT MAIN SWITCH</t>
  </si>
  <si>
    <t>Jim Christensen</t>
  </si>
  <si>
    <t>none</t>
  </si>
  <si>
    <t>14 days</t>
  </si>
  <si>
    <t>First Place Winner Overall John Deere $1000</t>
  </si>
  <si>
    <t>Second Place Winner Overall John Deere $750</t>
  </si>
  <si>
    <t>Third Place Winner Overall John Deere $500</t>
  </si>
  <si>
    <t>Not part of ZE scoring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</si>
</sst>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_(&quot;$&quot;* #,##0_);_(&quot;$&quot;* \(#,##0\);_(&quot;$&quot;* &quot;-&quot;??_);_(@_)"/>
    <numFmt numFmtId="169" formatCode="0.000000"/>
    <numFmt numFmtId="170" formatCode="0.0000"/>
    <numFmt numFmtId="171" formatCode="_-[$$-409]* #,##0.00_ ;_-[$$-409]* \-#,##0.00\ ;_-[$$-409]* &quot;-&quot;??_ ;_-@_ 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1"/>
      <color rgb="FFFF0000"/>
      <name val="Calibri"/>
      <family val="2"/>
    </font>
    <font>
      <sz val="14"/>
      <color theme="1"/>
      <name val="Calibri"/>
      <family val="2"/>
      <scheme val="minor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2" fillId="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</cellStyleXfs>
  <cellXfs count="437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9" fillId="0" borderId="0" xfId="0" applyFont="1" applyProtection="1"/>
    <xf numFmtId="0" fontId="5" fillId="0" borderId="0" xfId="0" applyFont="1" applyProtection="1"/>
    <xf numFmtId="0" fontId="0" fillId="0" borderId="0" xfId="0" applyAlignment="1" applyProtection="1">
      <alignment horizontal="right"/>
    </xf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/>
    <xf numFmtId="0" fontId="8" fillId="0" borderId="0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1" fillId="0" borderId="0" xfId="0" applyFont="1"/>
    <xf numFmtId="0" fontId="8" fillId="0" borderId="0" xfId="0" applyFont="1" applyAlignment="1" applyProtection="1">
      <alignment horizontal="center"/>
    </xf>
    <xf numFmtId="44" fontId="10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8" fillId="0" borderId="0" xfId="0" applyNumberFormat="1" applyFont="1" applyAlignment="1" applyProtection="1">
      <alignment horizontal="right"/>
    </xf>
    <xf numFmtId="1" fontId="7" fillId="0" borderId="0" xfId="0" applyNumberFormat="1" applyFont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1" fontId="6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center" wrapText="1"/>
    </xf>
    <xf numFmtId="164" fontId="8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8" fillId="0" borderId="0" xfId="0" applyFont="1" applyFill="1"/>
    <xf numFmtId="0" fontId="7" fillId="0" borderId="0" xfId="0" applyFont="1" applyFill="1" applyAlignment="1" applyProtection="1">
      <alignment horizontal="center"/>
    </xf>
    <xf numFmtId="164" fontId="7" fillId="0" borderId="0" xfId="0" applyNumberFormat="1" applyFont="1" applyFill="1" applyAlignment="1" applyProtection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8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8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0" fontId="4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166" fontId="0" fillId="0" borderId="0" xfId="0" applyNumberFormat="1" applyFill="1" applyBorder="1" applyProtection="1"/>
    <xf numFmtId="0" fontId="4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1" fontId="6" fillId="0" borderId="0" xfId="0" applyNumberFormat="1" applyFont="1" applyAlignment="1" applyProtection="1">
      <alignment horizontal="center"/>
    </xf>
    <xf numFmtId="165" fontId="6" fillId="0" borderId="0" xfId="0" applyNumberFormat="1" applyFont="1" applyProtection="1"/>
    <xf numFmtId="2" fontId="8" fillId="0" borderId="0" xfId="0" applyNumberFormat="1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Alignment="1"/>
    <xf numFmtId="2" fontId="13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164" fontId="13" fillId="0" borderId="0" xfId="0" applyNumberFormat="1" applyFont="1" applyFill="1" applyProtection="1"/>
    <xf numFmtId="164" fontId="13" fillId="0" borderId="0" xfId="0" applyNumberFormat="1" applyFont="1" applyFill="1"/>
    <xf numFmtId="164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Border="1" applyProtection="1"/>
    <xf numFmtId="0" fontId="14" fillId="0" borderId="0" xfId="0" applyFont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166" fontId="14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Protection="1"/>
    <xf numFmtId="2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 applyProtection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5" fillId="0" borderId="0" xfId="0" applyFont="1" applyProtection="1"/>
    <xf numFmtId="0" fontId="8" fillId="0" borderId="0" xfId="0" applyFont="1" applyAlignment="1" applyProtection="1"/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1" fontId="8" fillId="0" borderId="0" xfId="0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2" fontId="8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/>
    <xf numFmtId="2" fontId="8" fillId="0" borderId="0" xfId="0" applyNumberFormat="1" applyFont="1" applyFill="1" applyBorder="1" applyProtection="1"/>
    <xf numFmtId="167" fontId="8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8" fillId="0" borderId="0" xfId="0" applyFont="1" applyFill="1" applyBorder="1" applyAlignment="1" applyProtection="1">
      <alignment horizontal="center" wrapText="1"/>
    </xf>
    <xf numFmtId="0" fontId="4" fillId="0" borderId="0" xfId="0" applyFont="1"/>
    <xf numFmtId="0" fontId="6" fillId="0" borderId="0" xfId="0" applyFont="1" applyAlignment="1" applyProtection="1">
      <alignment horizontal="center"/>
    </xf>
    <xf numFmtId="0" fontId="17" fillId="0" borderId="0" xfId="0" applyFont="1" applyProtection="1"/>
    <xf numFmtId="0" fontId="16" fillId="0" borderId="0" xfId="0" applyFont="1" applyProtection="1"/>
    <xf numFmtId="0" fontId="19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67" fontId="17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1" fontId="17" fillId="0" borderId="0" xfId="0" applyNumberFormat="1" applyFont="1" applyFill="1" applyAlignment="1" applyProtection="1">
      <alignment horizontal="center"/>
    </xf>
    <xf numFmtId="1" fontId="17" fillId="0" borderId="0" xfId="0" applyNumberFormat="1" applyFont="1" applyAlignment="1" applyProtection="1">
      <alignment horizontal="center"/>
    </xf>
    <xf numFmtId="164" fontId="21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67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/>
    <xf numFmtId="0" fontId="17" fillId="0" borderId="0" xfId="0" applyFont="1" applyFill="1"/>
    <xf numFmtId="0" fontId="22" fillId="0" borderId="0" xfId="0" applyFont="1" applyFill="1" applyBorder="1" applyAlignment="1" applyProtection="1">
      <alignment horizontal="center"/>
    </xf>
    <xf numFmtId="164" fontId="16" fillId="0" borderId="0" xfId="0" applyNumberFormat="1" applyFont="1" applyAlignment="1" applyProtection="1">
      <alignment horizontal="center"/>
    </xf>
    <xf numFmtId="1" fontId="5" fillId="0" borderId="0" xfId="0" applyNumberFormat="1" applyFont="1" applyProtection="1"/>
    <xf numFmtId="1" fontId="4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4" fillId="0" borderId="0" xfId="0" applyFont="1" applyAlignment="1" applyProtection="1">
      <alignment horizontal="center" wrapText="1"/>
    </xf>
    <xf numFmtId="0" fontId="18" fillId="0" borderId="0" xfId="0" applyFont="1"/>
    <xf numFmtId="164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2" fontId="6" fillId="0" borderId="0" xfId="0" applyNumberFormat="1" applyFont="1" applyAlignment="1" applyProtection="1">
      <alignment horizontal="center"/>
    </xf>
    <xf numFmtId="0" fontId="7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164" fontId="3" fillId="0" borderId="0" xfId="0" applyNumberFormat="1" applyFont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/>
    <xf numFmtId="2" fontId="6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Protection="1"/>
    <xf numFmtId="1" fontId="4" fillId="0" borderId="0" xfId="0" applyNumberFormat="1" applyFont="1" applyFill="1" applyBorder="1" applyAlignment="1" applyProtection="1">
      <alignment horizontal="center"/>
    </xf>
    <xf numFmtId="164" fontId="4" fillId="0" borderId="0" xfId="0" quotePrefix="1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Protection="1"/>
    <xf numFmtId="164" fontId="16" fillId="0" borderId="0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 indent="12"/>
    </xf>
    <xf numFmtId="164" fontId="8" fillId="0" borderId="0" xfId="0" applyNumberFormat="1" applyFont="1" applyFill="1" applyBorder="1" applyProtection="1"/>
    <xf numFmtId="164" fontId="4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vertical="top" wrapText="1"/>
    </xf>
    <xf numFmtId="164" fontId="6" fillId="0" borderId="0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Fill="1" applyBorder="1" applyAlignment="1" applyProtection="1">
      <alignment horizontal="center"/>
    </xf>
    <xf numFmtId="1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21" fillId="0" borderId="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left"/>
    </xf>
    <xf numFmtId="2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 applyProtection="1">
      <alignment horizontal="center"/>
    </xf>
    <xf numFmtId="0" fontId="8" fillId="0" borderId="0" xfId="0" applyFont="1" applyBorder="1" applyProtection="1"/>
    <xf numFmtId="164" fontId="8" fillId="0" borderId="0" xfId="0" applyNumberFormat="1" applyFont="1" applyBorder="1" applyProtection="1"/>
    <xf numFmtId="0" fontId="0" fillId="0" borderId="0" xfId="0" applyBorder="1" applyAlignment="1">
      <alignment horizontal="center" vertical="top" wrapText="1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6" fillId="0" borderId="0" xfId="0" applyFont="1" applyFill="1" applyBorder="1" applyAlignment="1" applyProtection="1">
      <alignment horizontal="center" wrapText="1"/>
    </xf>
    <xf numFmtId="2" fontId="0" fillId="0" borderId="0" xfId="0" applyNumberForma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164" fontId="4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Fill="1" applyBorder="1" applyProtection="1"/>
    <xf numFmtId="0" fontId="6" fillId="0" borderId="0" xfId="0" applyFont="1" applyFill="1" applyBorder="1"/>
    <xf numFmtId="0" fontId="6" fillId="0" borderId="0" xfId="0" applyFont="1" applyBorder="1"/>
    <xf numFmtId="1" fontId="33" fillId="0" borderId="0" xfId="0" applyNumberFormat="1" applyFont="1" applyAlignment="1" applyProtection="1">
      <alignment horizontal="center"/>
    </xf>
    <xf numFmtId="2" fontId="33" fillId="0" borderId="0" xfId="0" applyNumberFormat="1" applyFont="1" applyAlignment="1" applyProtection="1">
      <alignment horizontal="center"/>
    </xf>
    <xf numFmtId="0" fontId="27" fillId="0" borderId="0" xfId="0" applyFont="1"/>
    <xf numFmtId="0" fontId="29" fillId="0" borderId="0" xfId="0" applyFont="1" applyProtection="1"/>
    <xf numFmtId="0" fontId="28" fillId="0" borderId="0" xfId="0" applyFont="1" applyProtection="1"/>
    <xf numFmtId="0" fontId="33" fillId="0" borderId="0" xfId="0" applyFont="1" applyFill="1" applyBorder="1" applyAlignment="1">
      <alignment horizontal="center"/>
    </xf>
    <xf numFmtId="0" fontId="26" fillId="0" borderId="0" xfId="0" applyFont="1"/>
    <xf numFmtId="164" fontId="34" fillId="0" borderId="0" xfId="0" applyNumberFormat="1" applyFont="1" applyAlignment="1" applyProtection="1">
      <alignment horizontal="center"/>
    </xf>
    <xf numFmtId="0" fontId="9" fillId="0" borderId="0" xfId="0" applyFont="1"/>
    <xf numFmtId="0" fontId="33" fillId="0" borderId="0" xfId="0" applyFont="1" applyFill="1" applyBorder="1" applyAlignment="1" applyProtection="1">
      <alignment horizontal="center"/>
    </xf>
    <xf numFmtId="164" fontId="33" fillId="0" borderId="0" xfId="0" applyNumberFormat="1" applyFont="1" applyBorder="1" applyAlignment="1">
      <alignment horizontal="center"/>
    </xf>
    <xf numFmtId="164" fontId="6" fillId="0" borderId="0" xfId="0" applyNumberFormat="1" applyFont="1"/>
    <xf numFmtId="0" fontId="33" fillId="0" borderId="0" xfId="0" applyFont="1"/>
    <xf numFmtId="0" fontId="0" fillId="0" borderId="0" xfId="0" applyFont="1"/>
    <xf numFmtId="164" fontId="0" fillId="0" borderId="0" xfId="0" applyNumberFormat="1" applyFont="1" applyAlignment="1" applyProtection="1">
      <alignment horizontal="center"/>
    </xf>
    <xf numFmtId="0" fontId="0" fillId="0" borderId="0" xfId="0" applyFont="1" applyProtection="1"/>
    <xf numFmtId="164" fontId="0" fillId="0" borderId="0" xfId="0" applyNumberFormat="1" applyFont="1"/>
    <xf numFmtId="164" fontId="6" fillId="0" borderId="1" xfId="0" applyNumberFormat="1" applyFont="1" applyFill="1" applyBorder="1" applyAlignment="1" applyProtection="1">
      <alignment horizontal="center"/>
    </xf>
    <xf numFmtId="0" fontId="35" fillId="0" borderId="0" xfId="0" applyFont="1" applyFill="1" applyBorder="1"/>
    <xf numFmtId="1" fontId="33" fillId="0" borderId="0" xfId="0" applyNumberFormat="1" applyFont="1" applyFill="1" applyAlignment="1" applyProtection="1">
      <alignment horizontal="center"/>
    </xf>
    <xf numFmtId="0" fontId="33" fillId="0" borderId="0" xfId="0" applyFont="1" applyAlignment="1" applyProtection="1">
      <alignment horizontal="center"/>
    </xf>
    <xf numFmtId="0" fontId="3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4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 wrapText="1"/>
    </xf>
    <xf numFmtId="0" fontId="33" fillId="0" borderId="1" xfId="0" applyFont="1" applyBorder="1"/>
    <xf numFmtId="0" fontId="6" fillId="0" borderId="1" xfId="0" applyFont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30" fillId="0" borderId="1" xfId="0" applyFont="1" applyFill="1" applyBorder="1" applyProtection="1"/>
    <xf numFmtId="0" fontId="31" fillId="0" borderId="1" xfId="0" applyFont="1" applyFill="1" applyBorder="1" applyAlignment="1" applyProtection="1">
      <alignment horizontal="center"/>
    </xf>
    <xf numFmtId="0" fontId="31" fillId="0" borderId="1" xfId="0" applyFont="1" applyBorder="1" applyAlignment="1" applyProtection="1">
      <alignment horizont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44" fontId="8" fillId="0" borderId="0" xfId="2" applyFont="1" applyAlignment="1" applyProtection="1">
      <alignment horizontal="left"/>
    </xf>
    <xf numFmtId="168" fontId="8" fillId="0" borderId="0" xfId="2" applyNumberFormat="1" applyFont="1" applyAlignment="1" applyProtection="1">
      <alignment horizontal="left"/>
    </xf>
    <xf numFmtId="168" fontId="0" fillId="0" borderId="0" xfId="2" applyNumberFormat="1" applyFont="1"/>
    <xf numFmtId="0" fontId="4" fillId="0" borderId="0" xfId="0" applyFont="1" applyAlignment="1">
      <alignment wrapText="1"/>
    </xf>
    <xf numFmtId="165" fontId="18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33" fillId="0" borderId="1" xfId="0" applyNumberFormat="1" applyFont="1" applyBorder="1"/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164" fontId="38" fillId="0" borderId="1" xfId="0" applyNumberFormat="1" applyFont="1" applyBorder="1"/>
    <xf numFmtId="164" fontId="38" fillId="0" borderId="1" xfId="0" applyNumberFormat="1" applyFont="1" applyBorder="1" applyAlignment="1">
      <alignment horizontal="center"/>
    </xf>
    <xf numFmtId="164" fontId="37" fillId="0" borderId="1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36" fillId="0" borderId="1" xfId="1" applyFont="1" applyFill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164" fontId="8" fillId="0" borderId="0" xfId="3" applyNumberFormat="1" applyFont="1" applyFill="1" applyBorder="1" applyAlignment="1" applyProtection="1">
      <alignment horizontal="center"/>
    </xf>
    <xf numFmtId="165" fontId="8" fillId="0" borderId="0" xfId="3" applyNumberFormat="1" applyFont="1" applyFill="1" applyBorder="1" applyProtection="1"/>
    <xf numFmtId="0" fontId="8" fillId="0" borderId="0" xfId="3" applyFont="1" applyFill="1" applyBorder="1" applyAlignment="1" applyProtection="1">
      <alignment horizontal="center"/>
    </xf>
    <xf numFmtId="164" fontId="4" fillId="0" borderId="0" xfId="3" applyNumberFormat="1" applyFont="1" applyAlignment="1" applyProtection="1">
      <alignment horizontal="center"/>
    </xf>
    <xf numFmtId="165" fontId="7" fillId="0" borderId="0" xfId="3" applyNumberFormat="1" applyFont="1" applyFill="1" applyBorder="1" applyProtection="1"/>
    <xf numFmtId="0" fontId="3" fillId="0" borderId="0" xfId="3" applyFont="1" applyFill="1" applyBorder="1" applyAlignment="1" applyProtection="1">
      <alignment horizontal="center"/>
    </xf>
    <xf numFmtId="1" fontId="8" fillId="0" borderId="0" xfId="3" applyNumberFormat="1" applyFont="1" applyFill="1" applyBorder="1" applyAlignment="1" applyProtection="1">
      <alignment horizontal="center"/>
    </xf>
    <xf numFmtId="169" fontId="8" fillId="0" borderId="0" xfId="3" applyNumberFormat="1" applyFont="1" applyFill="1" applyBorder="1" applyAlignment="1" applyProtection="1">
      <alignment horizontal="center"/>
    </xf>
    <xf numFmtId="165" fontId="3" fillId="0" borderId="0" xfId="3" applyNumberFormat="1" applyFont="1" applyFill="1" applyBorder="1" applyProtection="1"/>
    <xf numFmtId="165" fontId="36" fillId="0" borderId="0" xfId="1" applyNumberFormat="1" applyFont="1" applyFill="1" applyBorder="1" applyProtection="1"/>
    <xf numFmtId="0" fontId="4" fillId="0" borderId="0" xfId="0" applyFont="1" applyAlignment="1">
      <alignment horizontal="center" wrapText="1"/>
    </xf>
    <xf numFmtId="0" fontId="0" fillId="0" borderId="1" xfId="0" applyBorder="1"/>
    <xf numFmtId="0" fontId="39" fillId="0" borderId="0" xfId="5" applyFont="1"/>
    <xf numFmtId="0" fontId="34" fillId="0" borderId="0" xfId="5" applyFont="1" applyFill="1" applyBorder="1" applyAlignment="1">
      <alignment horizontal="left"/>
    </xf>
    <xf numFmtId="0" fontId="3" fillId="0" borderId="0" xfId="5" applyFont="1"/>
    <xf numFmtId="165" fontId="8" fillId="0" borderId="0" xfId="5" applyNumberFormat="1" applyFont="1" applyFill="1" applyBorder="1" applyProtection="1"/>
    <xf numFmtId="165" fontId="7" fillId="0" borderId="0" xfId="5" applyNumberFormat="1" applyFont="1" applyFill="1" applyBorder="1" applyProtection="1"/>
    <xf numFmtId="165" fontId="36" fillId="0" borderId="0" xfId="1" applyNumberFormat="1" applyFont="1" applyFill="1" applyBorder="1" applyProtection="1"/>
    <xf numFmtId="164" fontId="3" fillId="0" borderId="0" xfId="0" applyNumberFormat="1" applyFont="1" applyFill="1" applyBorder="1" applyAlignment="1">
      <alignment horizontal="left"/>
    </xf>
    <xf numFmtId="164" fontId="8" fillId="0" borderId="0" xfId="5" applyNumberFormat="1" applyFont="1" applyFill="1" applyBorder="1" applyAlignment="1" applyProtection="1">
      <alignment horizontal="center"/>
    </xf>
    <xf numFmtId="164" fontId="4" fillId="0" borderId="0" xfId="5" applyNumberFormat="1" applyFont="1" applyAlignment="1" applyProtection="1">
      <alignment horizontal="center"/>
    </xf>
    <xf numFmtId="2" fontId="8" fillId="0" borderId="0" xfId="5" applyNumberFormat="1" applyFont="1" applyFill="1" applyBorder="1" applyAlignment="1" applyProtection="1">
      <alignment horizontal="center"/>
    </xf>
    <xf numFmtId="1" fontId="8" fillId="0" borderId="0" xfId="5" applyNumberFormat="1" applyFont="1" applyFill="1" applyBorder="1" applyAlignment="1" applyProtection="1">
      <alignment horizontal="center"/>
    </xf>
    <xf numFmtId="0" fontId="39" fillId="0" borderId="0" xfId="5" applyFont="1"/>
    <xf numFmtId="2" fontId="8" fillId="0" borderId="0" xfId="2" applyNumberFormat="1" applyFont="1" applyFill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5"/>
    <xf numFmtId="2" fontId="3" fillId="0" borderId="0" xfId="5" applyNumberFormat="1" applyBorder="1" applyAlignment="1" applyProtection="1">
      <alignment horizontal="center"/>
    </xf>
    <xf numFmtId="0" fontId="3" fillId="0" borderId="0" xfId="5" applyFont="1" applyFill="1" applyBorder="1"/>
    <xf numFmtId="2" fontId="3" fillId="0" borderId="0" xfId="5" applyNumberFormat="1" applyBorder="1" applyAlignment="1" applyProtection="1">
      <alignment horizontal="center"/>
    </xf>
    <xf numFmtId="0" fontId="3" fillId="0" borderId="0" xfId="5" applyFont="1" applyFill="1" applyBorder="1" applyAlignment="1">
      <alignment horizontal="center"/>
    </xf>
    <xf numFmtId="0" fontId="4" fillId="0" borderId="0" xfId="5" applyFont="1" applyBorder="1" applyAlignment="1" applyProtection="1">
      <alignment horizontal="center" wrapText="1"/>
    </xf>
    <xf numFmtId="164" fontId="4" fillId="0" borderId="0" xfId="5" applyNumberFormat="1" applyFont="1" applyBorder="1" applyAlignment="1" applyProtection="1">
      <alignment horizontal="center"/>
    </xf>
    <xf numFmtId="2" fontId="4" fillId="0" borderId="0" xfId="5" applyNumberFormat="1" applyFont="1" applyAlignment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vertical="top" wrapText="1"/>
    </xf>
    <xf numFmtId="0" fontId="3" fillId="0" borderId="0" xfId="5"/>
    <xf numFmtId="0" fontId="3" fillId="0" borderId="0" xfId="5" applyBorder="1"/>
    <xf numFmtId="0" fontId="3" fillId="0" borderId="0" xfId="5" applyFill="1" applyBorder="1"/>
    <xf numFmtId="1" fontId="3" fillId="0" borderId="0" xfId="5" applyNumberFormat="1" applyBorder="1" applyAlignment="1" applyProtection="1">
      <alignment horizontal="center"/>
    </xf>
    <xf numFmtId="2" fontId="3" fillId="0" borderId="0" xfId="5" applyNumberFormat="1" applyBorder="1" applyAlignment="1" applyProtection="1">
      <alignment horizontal="center"/>
    </xf>
    <xf numFmtId="164" fontId="4" fillId="0" borderId="0" xfId="5" applyNumberFormat="1" applyFont="1" applyBorder="1" applyAlignment="1" applyProtection="1">
      <alignment horizontal="center"/>
    </xf>
    <xf numFmtId="0" fontId="3" fillId="0" borderId="0" xfId="5" applyFont="1" applyAlignment="1">
      <alignment horizontal="right"/>
    </xf>
    <xf numFmtId="164" fontId="4" fillId="0" borderId="0" xfId="5" quotePrefix="1" applyNumberFormat="1" applyFont="1" applyBorder="1" applyAlignment="1" applyProtection="1">
      <alignment horizontal="center"/>
    </xf>
    <xf numFmtId="0" fontId="3" fillId="0" borderId="0" xfId="5" applyFont="1" applyFill="1" applyBorder="1"/>
    <xf numFmtId="164" fontId="3" fillId="0" borderId="1" xfId="5" applyNumberFormat="1" applyFont="1" applyFill="1" applyBorder="1" applyAlignment="1" applyProtection="1">
      <alignment horizontal="center"/>
    </xf>
    <xf numFmtId="164" fontId="34" fillId="0" borderId="0" xfId="5" applyNumberFormat="1" applyFont="1" applyBorder="1" applyAlignment="1" applyProtection="1">
      <alignment horizontal="center"/>
    </xf>
    <xf numFmtId="0" fontId="33" fillId="0" borderId="0" xfId="5" applyFont="1" applyBorder="1"/>
    <xf numFmtId="0" fontId="33" fillId="0" borderId="0" xfId="5" applyFont="1" applyFill="1" applyBorder="1"/>
    <xf numFmtId="1" fontId="34" fillId="0" borderId="0" xfId="5" applyNumberFormat="1" applyFont="1" applyBorder="1" applyAlignment="1" applyProtection="1">
      <alignment horizontal="center"/>
    </xf>
    <xf numFmtId="1" fontId="3" fillId="0" borderId="0" xfId="5" applyNumberFormat="1" applyFont="1" applyBorder="1" applyAlignment="1" applyProtection="1">
      <alignment horizontal="center"/>
    </xf>
    <xf numFmtId="2" fontId="3" fillId="0" borderId="1" xfId="5" applyNumberFormat="1" applyBorder="1" applyAlignment="1" applyProtection="1">
      <alignment horizontal="center"/>
    </xf>
    <xf numFmtId="164" fontId="4" fillId="0" borderId="1" xfId="5" applyNumberFormat="1" applyFont="1" applyBorder="1" applyAlignment="1" applyProtection="1">
      <alignment horizontal="center"/>
    </xf>
    <xf numFmtId="1" fontId="3" fillId="0" borderId="0" xfId="5" applyNumberFormat="1" applyFont="1" applyBorder="1" applyAlignment="1" applyProtection="1">
      <alignment horizontal="right"/>
    </xf>
    <xf numFmtId="2" fontId="3" fillId="0" borderId="1" xfId="5" applyNumberFormat="1" applyFont="1" applyBorder="1" applyAlignment="1" applyProtection="1">
      <alignment horizontal="center"/>
    </xf>
    <xf numFmtId="2" fontId="3" fillId="0" borderId="0" xfId="5" applyNumberFormat="1" applyFont="1" applyBorder="1" applyAlignment="1" applyProtection="1">
      <alignment horizontal="left"/>
    </xf>
    <xf numFmtId="164" fontId="3" fillId="0" borderId="0" xfId="5" applyNumberFormat="1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70" fontId="3" fillId="0" borderId="0" xfId="0" applyNumberFormat="1" applyFont="1" applyFill="1" applyBorder="1" applyAlignment="1" applyProtection="1">
      <alignment horizontal="center"/>
    </xf>
    <xf numFmtId="0" fontId="36" fillId="0" borderId="1" xfId="1" applyFont="1" applyFill="1" applyBorder="1" applyAlignment="1">
      <alignment horizontal="center"/>
    </xf>
    <xf numFmtId="164" fontId="1" fillId="0" borderId="1" xfId="1" applyNumberFormat="1" applyFont="1" applyFill="1" applyBorder="1" applyAlignment="1" applyProtection="1">
      <alignment horizontal="center"/>
    </xf>
    <xf numFmtId="0" fontId="36" fillId="0" borderId="1" xfId="0" applyFont="1" applyBorder="1" applyAlignment="1">
      <alignment horizontal="center" wrapText="1"/>
    </xf>
    <xf numFmtId="1" fontId="41" fillId="0" borderId="1" xfId="0" applyNumberFormat="1" applyFont="1" applyFill="1" applyBorder="1" applyAlignment="1" applyProtection="1">
      <alignment horizontal="center"/>
    </xf>
    <xf numFmtId="0" fontId="4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6" fillId="3" borderId="1" xfId="1" applyNumberFormat="1" applyFont="1" applyFill="1" applyBorder="1" applyAlignment="1" applyProtection="1">
      <alignment horizontal="center"/>
    </xf>
    <xf numFmtId="1" fontId="4" fillId="0" borderId="0" xfId="0" applyNumberFormat="1" applyFont="1" applyAlignment="1">
      <alignment horizontal="center"/>
    </xf>
    <xf numFmtId="2" fontId="3" fillId="0" borderId="0" xfId="0" applyNumberFormat="1" applyFont="1" applyAlignment="1" applyProtection="1">
      <alignment horizontal="center"/>
    </xf>
    <xf numFmtId="164" fontId="36" fillId="3" borderId="1" xfId="1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1" fontId="3" fillId="0" borderId="0" xfId="0" applyNumberFormat="1" applyFont="1" applyAlignment="1" applyProtection="1">
      <alignment horizontal="center"/>
    </xf>
    <xf numFmtId="0" fontId="26" fillId="0" borderId="0" xfId="0" applyFont="1" applyAlignment="1">
      <alignment horizontal="left"/>
    </xf>
    <xf numFmtId="0" fontId="27" fillId="0" borderId="1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44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  <xf numFmtId="164" fontId="43" fillId="3" borderId="1" xfId="1" applyNumberFormat="1" applyFont="1" applyFill="1" applyBorder="1" applyAlignment="1">
      <alignment horizontal="center"/>
    </xf>
    <xf numFmtId="164" fontId="43" fillId="3" borderId="1" xfId="1" applyNumberFormat="1" applyFont="1" applyFill="1" applyBorder="1" applyAlignment="1" applyProtection="1">
      <alignment horizontal="center"/>
    </xf>
    <xf numFmtId="2" fontId="3" fillId="0" borderId="0" xfId="2" applyNumberFormat="1" applyFont="1" applyAlignment="1">
      <alignment horizontal="center"/>
    </xf>
    <xf numFmtId="2" fontId="36" fillId="3" borderId="1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2" fillId="0" borderId="1" xfId="1" applyFont="1" applyFill="1" applyBorder="1" applyAlignment="1">
      <alignment horizontal="center"/>
    </xf>
    <xf numFmtId="164" fontId="36" fillId="0" borderId="1" xfId="1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wrapText="1"/>
    </xf>
    <xf numFmtId="164" fontId="8" fillId="0" borderId="1" xfId="0" applyNumberFormat="1" applyFont="1" applyFill="1" applyBorder="1" applyAlignment="1" applyProtection="1">
      <alignment horizontal="center" wrapText="1"/>
    </xf>
    <xf numFmtId="165" fontId="4" fillId="0" borderId="1" xfId="2" applyNumberFormat="1" applyFont="1" applyBorder="1" applyAlignment="1">
      <alignment horizontal="right"/>
    </xf>
    <xf numFmtId="165" fontId="4" fillId="0" borderId="1" xfId="0" applyNumberFormat="1" applyFont="1" applyBorder="1"/>
    <xf numFmtId="165" fontId="4" fillId="0" borderId="1" xfId="2" applyNumberFormat="1" applyFont="1" applyBorder="1"/>
    <xf numFmtId="0" fontId="3" fillId="0" borderId="1" xfId="0" applyFont="1" applyBorder="1" applyAlignment="1">
      <alignment horizontal="center"/>
    </xf>
    <xf numFmtId="2" fontId="36" fillId="0" borderId="1" xfId="1" applyNumberFormat="1" applyFont="1" applyFill="1" applyBorder="1" applyAlignment="1" applyProtection="1">
      <alignment horizontal="center"/>
    </xf>
    <xf numFmtId="164" fontId="44" fillId="0" borderId="1" xfId="1" applyNumberFormat="1" applyFont="1" applyFill="1" applyBorder="1" applyAlignment="1" applyProtection="1">
      <alignment horizontal="center"/>
    </xf>
    <xf numFmtId="0" fontId="27" fillId="0" borderId="0" xfId="0" applyFont="1" applyAlignment="1">
      <alignment horizontal="center"/>
    </xf>
    <xf numFmtId="0" fontId="26" fillId="0" borderId="0" xfId="5" applyFont="1"/>
    <xf numFmtId="0" fontId="3" fillId="0" borderId="0" xfId="0" applyFont="1" applyBorder="1" applyAlignment="1">
      <alignment horizontal="center"/>
    </xf>
    <xf numFmtId="166" fontId="6" fillId="0" borderId="0" xfId="0" applyNumberFormat="1" applyFont="1" applyAlignment="1" applyProtection="1">
      <alignment horizontal="center"/>
    </xf>
    <xf numFmtId="166" fontId="8" fillId="0" borderId="0" xfId="0" applyNumberFormat="1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left" wrapText="1"/>
    </xf>
    <xf numFmtId="164" fontId="45" fillId="4" borderId="1" xfId="0" applyNumberFormat="1" applyFont="1" applyFill="1" applyBorder="1" applyAlignment="1">
      <alignment horizontal="center"/>
    </xf>
    <xf numFmtId="164" fontId="45" fillId="4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65" fontId="8" fillId="0" borderId="0" xfId="2" applyNumberFormat="1" applyFont="1" applyFill="1" applyBorder="1" applyAlignment="1" applyProtection="1"/>
    <xf numFmtId="165" fontId="3" fillId="0" borderId="0" xfId="2" applyNumberFormat="1" applyFont="1" applyAlignment="1"/>
    <xf numFmtId="1" fontId="46" fillId="0" borderId="0" xfId="0" applyNumberFormat="1" applyFont="1" applyAlignment="1">
      <alignment horizontal="center"/>
    </xf>
    <xf numFmtId="1" fontId="45" fillId="0" borderId="1" xfId="0" applyNumberFormat="1" applyFont="1" applyBorder="1" applyAlignment="1">
      <alignment horizontal="center"/>
    </xf>
    <xf numFmtId="1" fontId="45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45" fillId="0" borderId="4" xfId="0" applyNumberFormat="1" applyFont="1" applyBorder="1" applyAlignment="1">
      <alignment horizontal="center"/>
    </xf>
    <xf numFmtId="2" fontId="47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34" fillId="0" borderId="0" xfId="0" applyFont="1" applyAlignment="1">
      <alignment horizontal="left"/>
    </xf>
    <xf numFmtId="0" fontId="27" fillId="0" borderId="1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48" fillId="0" borderId="0" xfId="0" applyFont="1"/>
    <xf numFmtId="0" fontId="48" fillId="0" borderId="0" xfId="0" applyFont="1" applyAlignment="1">
      <alignment wrapText="1"/>
    </xf>
    <xf numFmtId="164" fontId="34" fillId="0" borderId="3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 wrapText="1"/>
    </xf>
    <xf numFmtId="0" fontId="27" fillId="0" borderId="1" xfId="0" applyFont="1" applyFill="1" applyBorder="1" applyAlignment="1">
      <alignment horizontal="left"/>
    </xf>
    <xf numFmtId="0" fontId="26" fillId="0" borderId="1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164" fontId="8" fillId="0" borderId="2" xfId="0" applyNumberFormat="1" applyFont="1" applyFill="1" applyBorder="1" applyAlignment="1" applyProtection="1">
      <alignment horizontal="center" wrapText="1"/>
    </xf>
    <xf numFmtId="164" fontId="3" fillId="0" borderId="2" xfId="0" applyNumberFormat="1" applyFont="1" applyFill="1" applyBorder="1" applyAlignment="1" applyProtection="1">
      <alignment horizontal="center" wrapText="1"/>
    </xf>
    <xf numFmtId="44" fontId="4" fillId="0" borderId="1" xfId="2" applyFont="1" applyBorder="1" applyAlignment="1">
      <alignment horizontal="right"/>
    </xf>
    <xf numFmtId="171" fontId="4" fillId="0" borderId="1" xfId="0" applyNumberFormat="1" applyFont="1" applyBorder="1"/>
    <xf numFmtId="164" fontId="3" fillId="0" borderId="1" xfId="0" applyNumberFormat="1" applyFont="1" applyBorder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/>
    </xf>
    <xf numFmtId="0" fontId="42" fillId="0" borderId="1" xfId="1" applyFont="1" applyFill="1" applyBorder="1" applyAlignment="1" applyProtection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2" fontId="0" fillId="0" borderId="1" xfId="0" applyNumberFormat="1" applyBorder="1"/>
    <xf numFmtId="0" fontId="0" fillId="0" borderId="8" xfId="0" applyBorder="1"/>
    <xf numFmtId="0" fontId="0" fillId="0" borderId="9" xfId="0" applyBorder="1"/>
    <xf numFmtId="164" fontId="3" fillId="0" borderId="0" xfId="0" applyNumberFormat="1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50" fillId="0" borderId="0" xfId="0" applyFont="1"/>
    <xf numFmtId="0" fontId="4" fillId="0" borderId="0" xfId="0" applyFont="1" applyBorder="1" applyAlignment="1">
      <alignment horizontal="left"/>
    </xf>
    <xf numFmtId="1" fontId="42" fillId="0" borderId="0" xfId="1" applyNumberFormat="1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3" fillId="0" borderId="1" xfId="0" applyFont="1" applyBorder="1" applyAlignment="1" applyProtection="1">
      <alignment horizontal="center"/>
    </xf>
    <xf numFmtId="1" fontId="3" fillId="0" borderId="0" xfId="0" applyNumberFormat="1" applyFont="1" applyAlignment="1">
      <alignment horizontal="center"/>
    </xf>
  </cellXfs>
  <cellStyles count="6">
    <cellStyle name="Bad" xfId="1" builtinId="27"/>
    <cellStyle name="Currency" xfId="2" builtinId="4"/>
    <cellStyle name="Normal" xfId="0" builtinId="0"/>
    <cellStyle name="Normal 2" xfId="4"/>
    <cellStyle name="Normal 3" xfId="5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zoomScale="80" workbookViewId="0"/>
  </sheetViews>
  <sheetFormatPr defaultRowHeight="13.2"/>
  <cols>
    <col min="1" max="1" width="45.6640625" customWidth="1"/>
    <col min="2" max="2" width="14.6640625" customWidth="1"/>
    <col min="3" max="3" width="11.88671875" customWidth="1"/>
    <col min="4" max="4" width="10.5546875" customWidth="1"/>
    <col min="5" max="5" width="12.88671875" customWidth="1"/>
    <col min="6" max="6" width="12.44140625" customWidth="1"/>
    <col min="8" max="8" width="11.5546875" customWidth="1"/>
    <col min="9" max="10" width="15.33203125" customWidth="1"/>
    <col min="11" max="11" width="12.88671875" customWidth="1"/>
    <col min="12" max="12" width="9.33203125" customWidth="1"/>
    <col min="13" max="13" width="11.109375" customWidth="1"/>
    <col min="14" max="14" width="10.33203125" style="3" customWidth="1"/>
    <col min="15" max="15" width="13.33203125" customWidth="1"/>
  </cols>
  <sheetData>
    <row r="1" spans="1:18" ht="17.399999999999999">
      <c r="A1" s="7" t="s">
        <v>131</v>
      </c>
      <c r="B1" s="6"/>
      <c r="C1" s="6"/>
      <c r="D1" s="6"/>
      <c r="E1" s="6"/>
      <c r="F1" s="6"/>
      <c r="G1" s="37"/>
      <c r="H1" s="6"/>
      <c r="I1" s="6"/>
      <c r="J1" s="6"/>
      <c r="K1" s="6"/>
      <c r="L1" s="6"/>
      <c r="M1" s="6"/>
      <c r="N1" s="18"/>
    </row>
    <row r="2" spans="1:18">
      <c r="A2" s="6"/>
      <c r="B2" s="5" t="s">
        <v>12</v>
      </c>
      <c r="C2" s="5" t="s">
        <v>1</v>
      </c>
      <c r="D2" s="6"/>
      <c r="E2" s="10"/>
      <c r="F2" s="5" t="s">
        <v>24</v>
      </c>
      <c r="G2" s="37"/>
      <c r="H2" s="6"/>
      <c r="I2" s="5"/>
      <c r="J2" s="5" t="s">
        <v>63</v>
      </c>
      <c r="K2" s="5" t="s">
        <v>52</v>
      </c>
      <c r="L2" s="5" t="s">
        <v>22</v>
      </c>
      <c r="M2" s="10" t="s">
        <v>39</v>
      </c>
      <c r="N2" s="152"/>
      <c r="O2" s="26"/>
    </row>
    <row r="3" spans="1:18">
      <c r="A3" s="6"/>
      <c r="B3" s="5" t="s">
        <v>2</v>
      </c>
      <c r="C3" s="5" t="s">
        <v>25</v>
      </c>
      <c r="D3" s="5" t="s">
        <v>40</v>
      </c>
      <c r="E3" s="5"/>
      <c r="F3" s="35" t="s">
        <v>50</v>
      </c>
      <c r="G3" s="5" t="s">
        <v>0</v>
      </c>
      <c r="H3" s="5" t="s">
        <v>19</v>
      </c>
      <c r="I3" s="2"/>
      <c r="J3" s="2" t="s">
        <v>64</v>
      </c>
      <c r="K3" s="5" t="s">
        <v>53</v>
      </c>
      <c r="L3" s="5" t="s">
        <v>23</v>
      </c>
      <c r="M3" s="5" t="s">
        <v>38</v>
      </c>
      <c r="N3" s="5" t="s">
        <v>33</v>
      </c>
      <c r="R3" s="5"/>
    </row>
    <row r="4" spans="1:18" ht="18">
      <c r="A4" s="405" t="s">
        <v>122</v>
      </c>
      <c r="B4" s="60">
        <f>Paper!C28</f>
        <v>70.571428571428569</v>
      </c>
      <c r="C4" s="174">
        <f>Static!B4</f>
        <v>50</v>
      </c>
      <c r="D4" s="60">
        <f>MSRP!K6</f>
        <v>17</v>
      </c>
      <c r="E4" s="174"/>
      <c r="F4" s="348">
        <f>Range!C6</f>
        <v>0</v>
      </c>
      <c r="G4" s="60">
        <f>Oral!AN4</f>
        <v>52.46875</v>
      </c>
      <c r="H4" s="79">
        <f>Noise!G6</f>
        <v>14.964467362266596</v>
      </c>
      <c r="I4" s="428"/>
      <c r="J4" s="248">
        <v>0</v>
      </c>
      <c r="K4" s="252">
        <v>0</v>
      </c>
      <c r="L4" s="174">
        <v>50</v>
      </c>
      <c r="M4" s="174">
        <f>'Penalties and Bonuses'!J4</f>
        <v>-20</v>
      </c>
      <c r="N4" s="436">
        <f>'Vehicle Weights'!G5</f>
        <v>100</v>
      </c>
      <c r="R4" s="60"/>
    </row>
    <row r="5" spans="1:18" ht="18.600000000000001" customHeight="1">
      <c r="A5" s="405" t="s">
        <v>123</v>
      </c>
      <c r="B5" s="60">
        <f>Paper!D28</f>
        <v>62.5</v>
      </c>
      <c r="C5" s="174">
        <f>Static!B5</f>
        <v>50</v>
      </c>
      <c r="D5" s="60">
        <f>MSRP!K7</f>
        <v>0</v>
      </c>
      <c r="E5" s="174"/>
      <c r="F5" s="348">
        <f>Range!C7</f>
        <v>0</v>
      </c>
      <c r="G5" s="60">
        <f>Oral!AN5</f>
        <v>49.867647058823529</v>
      </c>
      <c r="H5" s="79">
        <f>Noise!G7</f>
        <v>0</v>
      </c>
      <c r="I5" s="428"/>
      <c r="J5" s="248">
        <v>0</v>
      </c>
      <c r="K5" s="252">
        <v>0</v>
      </c>
      <c r="L5" s="174">
        <v>0</v>
      </c>
      <c r="M5" s="174">
        <f>'Penalties and Bonuses'!J5</f>
        <v>-50</v>
      </c>
      <c r="N5" s="436">
        <f>'Vehicle Weights'!G6</f>
        <v>0</v>
      </c>
      <c r="R5" s="60"/>
    </row>
    <row r="6" spans="1:18" ht="18">
      <c r="A6" s="405" t="s">
        <v>124</v>
      </c>
      <c r="B6" s="60">
        <f>Paper!E28</f>
        <v>35.142857142857146</v>
      </c>
      <c r="C6" s="174">
        <f>Static!B6</f>
        <v>50</v>
      </c>
      <c r="D6" s="60">
        <f>MSRP!K8</f>
        <v>42</v>
      </c>
      <c r="E6" s="174"/>
      <c r="F6" s="348">
        <f>Range!C8</f>
        <v>0</v>
      </c>
      <c r="G6" s="60">
        <f>Oral!AN6</f>
        <v>40.454545454545453</v>
      </c>
      <c r="H6" s="79">
        <f>Noise!G8</f>
        <v>0</v>
      </c>
      <c r="I6" s="428"/>
      <c r="J6" s="248">
        <v>0</v>
      </c>
      <c r="K6" s="252">
        <v>0</v>
      </c>
      <c r="L6" s="174">
        <v>0</v>
      </c>
      <c r="M6" s="174">
        <f>'Penalties and Bonuses'!J6</f>
        <v>0</v>
      </c>
      <c r="N6" s="436">
        <f>'Vehicle Weights'!G7</f>
        <v>0</v>
      </c>
      <c r="R6" s="60"/>
    </row>
    <row r="7" spans="1:18" ht="18">
      <c r="A7" s="405" t="s">
        <v>125</v>
      </c>
      <c r="B7" s="60">
        <f>Paper!F28</f>
        <v>54.142857142857146</v>
      </c>
      <c r="C7" s="174">
        <f>Static!B7</f>
        <v>50</v>
      </c>
      <c r="D7" s="60">
        <f>MSRP!K9</f>
        <v>41.514461344471592</v>
      </c>
      <c r="E7" s="174"/>
      <c r="F7" s="348">
        <f>Range!C9</f>
        <v>0</v>
      </c>
      <c r="G7" s="60">
        <f>Oral!AN7</f>
        <v>48.2</v>
      </c>
      <c r="H7" s="79">
        <f>Noise!G9</f>
        <v>0</v>
      </c>
      <c r="I7" s="428"/>
      <c r="J7" s="248">
        <v>0</v>
      </c>
      <c r="K7" s="252">
        <v>0</v>
      </c>
      <c r="L7" s="174">
        <v>0</v>
      </c>
      <c r="M7" s="174">
        <f>'Penalties and Bonuses'!J7</f>
        <v>-10</v>
      </c>
      <c r="N7" s="436">
        <f>'Vehicle Weights'!G8</f>
        <v>0</v>
      </c>
      <c r="R7" s="60"/>
    </row>
    <row r="8" spans="1:18" ht="18">
      <c r="A8" s="405" t="s">
        <v>126</v>
      </c>
      <c r="B8" s="60">
        <f>Paper!G28</f>
        <v>35.833333333333336</v>
      </c>
      <c r="C8" s="174">
        <f>Static!B8</f>
        <v>50</v>
      </c>
      <c r="D8" s="60">
        <f>MSRP!K10</f>
        <v>0</v>
      </c>
      <c r="E8" s="174"/>
      <c r="F8" s="348">
        <f>Range!C10</f>
        <v>0</v>
      </c>
      <c r="G8" s="60">
        <f>Oral!AN8</f>
        <v>50.758620689655174</v>
      </c>
      <c r="H8" s="79">
        <f>Noise!G10</f>
        <v>0</v>
      </c>
      <c r="I8" s="428"/>
      <c r="J8" s="248">
        <v>0</v>
      </c>
      <c r="K8" s="252">
        <v>0</v>
      </c>
      <c r="L8" s="174">
        <v>0</v>
      </c>
      <c r="M8" s="174">
        <f>'Penalties and Bonuses'!J8</f>
        <v>0</v>
      </c>
      <c r="N8" s="436">
        <f>'Vehicle Weights'!G9</f>
        <v>0</v>
      </c>
      <c r="R8" s="60"/>
    </row>
    <row r="9" spans="1:18" ht="18">
      <c r="A9" s="405" t="s">
        <v>127</v>
      </c>
      <c r="B9" s="60">
        <f>Paper!H28</f>
        <v>65.75</v>
      </c>
      <c r="C9" s="174">
        <f>Static!B9</f>
        <v>50</v>
      </c>
      <c r="D9" s="60">
        <f>MSRP!K11</f>
        <v>32.283297261643952</v>
      </c>
      <c r="E9" s="174"/>
      <c r="F9" s="348">
        <f>Range!C11</f>
        <v>100</v>
      </c>
      <c r="G9" s="60">
        <f>Oral!AN9</f>
        <v>54.583333333333336</v>
      </c>
      <c r="H9" s="79">
        <f>Noise!G11</f>
        <v>150</v>
      </c>
      <c r="I9" s="428"/>
      <c r="J9" s="248">
        <v>50</v>
      </c>
      <c r="K9" s="252">
        <v>100</v>
      </c>
      <c r="L9" s="174">
        <v>0</v>
      </c>
      <c r="M9" s="174">
        <f>'Penalties and Bonuses'!J9</f>
        <v>33</v>
      </c>
      <c r="N9" s="436">
        <f>'Vehicle Weights'!G10</f>
        <v>0</v>
      </c>
      <c r="R9" s="60"/>
    </row>
    <row r="10" spans="1:18">
      <c r="A10" s="133"/>
      <c r="B10" s="58" t="s">
        <v>24</v>
      </c>
      <c r="C10" s="58" t="s">
        <v>24</v>
      </c>
      <c r="D10" s="58" t="s">
        <v>24</v>
      </c>
      <c r="E10" s="58" t="s">
        <v>24</v>
      </c>
      <c r="F10" s="58" t="s">
        <v>24</v>
      </c>
      <c r="G10" s="58" t="s">
        <v>24</v>
      </c>
      <c r="H10" s="58" t="s">
        <v>24</v>
      </c>
      <c r="I10" s="233"/>
      <c r="J10" s="58" t="s">
        <v>24</v>
      </c>
      <c r="K10" s="58" t="s">
        <v>24</v>
      </c>
      <c r="L10" s="58" t="s">
        <v>24</v>
      </c>
      <c r="M10" s="58" t="s">
        <v>24</v>
      </c>
      <c r="N10" s="344" t="s">
        <v>24</v>
      </c>
      <c r="R10" s="60"/>
    </row>
    <row r="11" spans="1:18" s="143" customFormat="1">
      <c r="A11" s="133"/>
      <c r="B11" s="53"/>
      <c r="C11" s="174"/>
      <c r="D11" s="174"/>
      <c r="E11" s="174"/>
      <c r="F11" s="29"/>
      <c r="G11" s="53"/>
      <c r="H11" s="60"/>
      <c r="I11" s="61"/>
      <c r="J11" s="61"/>
      <c r="K11" s="53"/>
      <c r="L11" s="53"/>
      <c r="M11" s="53"/>
      <c r="N11" s="276"/>
      <c r="O11" s="178"/>
      <c r="R11" s="157"/>
    </row>
    <row r="12" spans="1:18">
      <c r="A12" s="133"/>
      <c r="B12" s="53"/>
      <c r="C12" s="174"/>
      <c r="D12" s="174"/>
      <c r="E12" s="174"/>
      <c r="F12" s="29"/>
      <c r="G12" s="53"/>
      <c r="H12" s="60"/>
      <c r="I12" s="61"/>
      <c r="J12" s="61"/>
      <c r="K12" s="53"/>
      <c r="L12" s="53"/>
      <c r="M12" s="53"/>
      <c r="N12" s="276"/>
    </row>
    <row r="13" spans="1:18">
      <c r="A13" s="133"/>
      <c r="B13" s="53"/>
      <c r="C13" s="174"/>
      <c r="D13" s="174"/>
      <c r="E13" s="174"/>
      <c r="F13" s="29"/>
      <c r="G13" s="53"/>
      <c r="H13" s="60"/>
      <c r="I13" s="61"/>
      <c r="J13" s="61"/>
      <c r="K13" s="53"/>
      <c r="L13" s="53"/>
      <c r="M13" s="53"/>
      <c r="N13" s="276"/>
    </row>
    <row r="14" spans="1:18">
      <c r="A14" s="133"/>
      <c r="B14" s="53"/>
      <c r="C14" s="174"/>
      <c r="D14" s="174"/>
      <c r="E14" s="174"/>
      <c r="F14" s="29"/>
      <c r="G14" s="174" t="s">
        <v>99</v>
      </c>
      <c r="H14" s="263">
        <v>1000</v>
      </c>
      <c r="I14" s="61"/>
      <c r="J14" s="61"/>
      <c r="K14" s="53"/>
      <c r="L14" s="53"/>
      <c r="M14" s="53"/>
      <c r="N14" s="276"/>
    </row>
    <row r="15" spans="1:18">
      <c r="A15" s="133"/>
      <c r="B15" s="53"/>
      <c r="C15" s="53"/>
      <c r="D15" s="53"/>
      <c r="E15" s="53"/>
      <c r="F15" s="53"/>
      <c r="G15" s="342" t="s">
        <v>100</v>
      </c>
      <c r="H15" s="264">
        <v>750</v>
      </c>
      <c r="J15" s="61"/>
      <c r="K15" s="53"/>
      <c r="L15" s="53"/>
      <c r="M15" s="53"/>
      <c r="N15" s="18"/>
    </row>
    <row r="16" spans="1:18">
      <c r="C16" s="163"/>
      <c r="G16" s="34" t="s">
        <v>101</v>
      </c>
      <c r="H16" s="264">
        <v>500</v>
      </c>
      <c r="M16" s="13"/>
      <c r="N16" s="18"/>
    </row>
    <row r="17" spans="1:14">
      <c r="A17" s="10"/>
      <c r="B17" s="20"/>
      <c r="C17" s="17" t="s">
        <v>62</v>
      </c>
      <c r="D17" s="17"/>
      <c r="E17" s="33"/>
      <c r="F17" s="17"/>
      <c r="G17" s="32"/>
      <c r="L17" s="54"/>
      <c r="M17" s="9"/>
      <c r="N17" s="18"/>
    </row>
    <row r="18" spans="1:14">
      <c r="A18" s="6"/>
      <c r="B18" s="20"/>
      <c r="C18" s="5" t="s">
        <v>12</v>
      </c>
      <c r="D18" s="5"/>
      <c r="E18" s="20"/>
      <c r="F18" s="5"/>
      <c r="G18" s="20" t="s">
        <v>13</v>
      </c>
      <c r="H18" s="20" t="s">
        <v>15</v>
      </c>
      <c r="L18" s="54"/>
      <c r="M18" s="9"/>
      <c r="N18" s="18"/>
    </row>
    <row r="19" spans="1:14">
      <c r="A19" s="6"/>
      <c r="B19" s="20"/>
      <c r="C19" s="5" t="s">
        <v>11</v>
      </c>
      <c r="D19" s="5"/>
      <c r="E19" s="20"/>
      <c r="F19" s="5"/>
      <c r="G19" s="20" t="s">
        <v>5</v>
      </c>
      <c r="H19" s="20" t="s">
        <v>14</v>
      </c>
      <c r="L19" s="54"/>
      <c r="M19" s="9"/>
      <c r="N19" s="18"/>
    </row>
    <row r="20" spans="1:14" ht="18">
      <c r="A20" s="405" t="s">
        <v>122</v>
      </c>
      <c r="B20" s="34"/>
      <c r="C20" s="382">
        <f t="shared" ref="C20:C25" si="0">(B4+G4+C4)</f>
        <v>173.04017857142856</v>
      </c>
      <c r="D20" s="227"/>
      <c r="E20" s="166"/>
      <c r="F20" s="227"/>
      <c r="G20" s="17">
        <f t="shared" ref="G20:G25" si="1">SUM(B4:N4)</f>
        <v>335.00464593369514</v>
      </c>
      <c r="H20" s="5">
        <f t="shared" ref="H20:H25" si="2">RANK(G20,$G$20:$G$25)</f>
        <v>2</v>
      </c>
      <c r="I20" s="264"/>
      <c r="J20" s="262"/>
      <c r="L20" s="54"/>
      <c r="M20" s="19"/>
      <c r="N20" s="18"/>
    </row>
    <row r="21" spans="1:14" ht="17.399999999999999" customHeight="1">
      <c r="A21" s="405" t="s">
        <v>123</v>
      </c>
      <c r="B21" s="34"/>
      <c r="C21" s="382">
        <f t="shared" si="0"/>
        <v>162.36764705882354</v>
      </c>
      <c r="D21" s="227"/>
      <c r="E21" s="166"/>
      <c r="F21" s="227"/>
      <c r="G21" s="17">
        <f t="shared" si="1"/>
        <v>112.36764705882354</v>
      </c>
      <c r="H21" s="5">
        <f t="shared" si="2"/>
        <v>6</v>
      </c>
      <c r="J21" s="262"/>
      <c r="L21" s="54"/>
      <c r="M21" s="19"/>
      <c r="N21" s="18"/>
    </row>
    <row r="22" spans="1:14" ht="18">
      <c r="A22" s="405" t="s">
        <v>124</v>
      </c>
      <c r="B22" s="34"/>
      <c r="C22" s="382">
        <f t="shared" si="0"/>
        <v>125.59740259740261</v>
      </c>
      <c r="D22" s="227"/>
      <c r="E22" s="166"/>
      <c r="F22" s="227"/>
      <c r="G22" s="17">
        <f t="shared" si="1"/>
        <v>167.59740259740261</v>
      </c>
      <c r="H22" s="5">
        <f t="shared" si="2"/>
        <v>4</v>
      </c>
      <c r="J22" s="262"/>
      <c r="L22" s="54"/>
      <c r="M22" s="19"/>
      <c r="N22" s="18"/>
    </row>
    <row r="23" spans="1:14" ht="18">
      <c r="A23" s="405" t="s">
        <v>125</v>
      </c>
      <c r="B23" s="34"/>
      <c r="C23" s="382">
        <f t="shared" si="0"/>
        <v>152.34285714285716</v>
      </c>
      <c r="D23" s="227"/>
      <c r="E23" s="166"/>
      <c r="F23" s="227"/>
      <c r="G23" s="17">
        <f t="shared" si="1"/>
        <v>183.85731848732871</v>
      </c>
      <c r="H23" s="5">
        <f t="shared" si="2"/>
        <v>3</v>
      </c>
      <c r="J23" s="262"/>
      <c r="L23" s="54"/>
      <c r="M23" s="19"/>
      <c r="N23" s="18"/>
    </row>
    <row r="24" spans="1:14" ht="18">
      <c r="A24" s="405" t="s">
        <v>126</v>
      </c>
      <c r="C24" s="382">
        <f t="shared" si="0"/>
        <v>136.59195402298852</v>
      </c>
      <c r="G24" s="17">
        <f t="shared" si="1"/>
        <v>136.59195402298852</v>
      </c>
      <c r="H24" s="5">
        <f t="shared" si="2"/>
        <v>5</v>
      </c>
    </row>
    <row r="25" spans="1:14" ht="18">
      <c r="A25" s="405" t="s">
        <v>127</v>
      </c>
      <c r="B25" s="34"/>
      <c r="C25" s="382">
        <f t="shared" si="0"/>
        <v>170.33333333333334</v>
      </c>
      <c r="D25" s="227"/>
      <c r="E25" s="166"/>
      <c r="F25" s="227"/>
      <c r="G25" s="17">
        <f t="shared" si="1"/>
        <v>635.61663059497732</v>
      </c>
      <c r="H25" s="5">
        <f t="shared" si="2"/>
        <v>1</v>
      </c>
      <c r="I25" s="264"/>
      <c r="J25" s="262"/>
      <c r="L25" s="54"/>
      <c r="M25" s="19"/>
      <c r="N25" s="18"/>
    </row>
    <row r="26" spans="1:14">
      <c r="A26" s="352"/>
      <c r="B26" s="34"/>
      <c r="C26" s="34"/>
      <c r="D26" s="81"/>
      <c r="E26" s="81"/>
      <c r="F26" s="81"/>
      <c r="G26" s="33"/>
      <c r="H26" s="20"/>
      <c r="L26" s="54"/>
      <c r="M26" s="19"/>
      <c r="N26" s="18"/>
    </row>
    <row r="27" spans="1:14">
      <c r="A27" s="133"/>
      <c r="B27" s="32" t="s">
        <v>103</v>
      </c>
      <c r="C27" s="383">
        <f>MAX(C20:C25)</f>
        <v>173.04017857142856</v>
      </c>
      <c r="D27" s="81"/>
      <c r="E27" s="81"/>
      <c r="F27" s="81"/>
      <c r="G27" s="33"/>
      <c r="H27" s="20"/>
      <c r="L27" s="54"/>
      <c r="M27" s="19"/>
      <c r="N27" s="18"/>
    </row>
    <row r="28" spans="1:14">
      <c r="A28" s="133"/>
      <c r="B28" s="34"/>
      <c r="C28" s="383"/>
      <c r="D28" s="81"/>
      <c r="E28" s="81"/>
      <c r="F28" s="81"/>
      <c r="G28" s="33"/>
      <c r="H28" s="20"/>
      <c r="L28" s="54"/>
      <c r="M28" s="19"/>
      <c r="N28" s="18"/>
    </row>
    <row r="29" spans="1:14" s="68" customFormat="1">
      <c r="A29" s="133"/>
      <c r="B29" s="34"/>
      <c r="C29" s="34" t="s">
        <v>24</v>
      </c>
      <c r="D29" s="81"/>
      <c r="E29" s="81" t="s">
        <v>24</v>
      </c>
      <c r="F29" s="81"/>
      <c r="G29" s="33"/>
      <c r="H29" s="20"/>
      <c r="I29" s="69"/>
      <c r="J29" s="69"/>
      <c r="K29" s="69"/>
      <c r="L29" s="69"/>
      <c r="M29" s="69"/>
      <c r="N29" s="136"/>
    </row>
    <row r="30" spans="1:14" s="68" customFormat="1">
      <c r="A30" s="2" t="s">
        <v>54</v>
      </c>
      <c r="F30" s="79"/>
      <c r="G30" s="36"/>
      <c r="H30" s="69"/>
      <c r="I30" s="69"/>
      <c r="J30" s="69"/>
      <c r="K30" s="69"/>
      <c r="L30" s="69"/>
      <c r="M30" s="69"/>
      <c r="N30" s="136"/>
    </row>
    <row r="31" spans="1:14" s="68" customFormat="1" ht="14.4" customHeight="1">
      <c r="A31" s="360" t="s">
        <v>181</v>
      </c>
      <c r="B31" s="430" t="s">
        <v>127</v>
      </c>
      <c r="F31" s="79"/>
      <c r="G31" s="36"/>
      <c r="H31" s="69"/>
      <c r="I31" s="37"/>
      <c r="J31" s="37"/>
      <c r="K31" s="37"/>
      <c r="L31" s="37"/>
      <c r="M31" s="37"/>
      <c r="N31" s="136"/>
    </row>
    <row r="32" spans="1:14" s="68" customFormat="1" ht="14.4" customHeight="1">
      <c r="A32" s="360" t="s">
        <v>182</v>
      </c>
      <c r="B32" s="432" t="str">
        <f>A20</f>
        <v>#E52 South Dakota Sch of Mines &amp; Tech</v>
      </c>
      <c r="C32" s="432"/>
      <c r="D32" s="432"/>
      <c r="E32" s="432"/>
      <c r="F32" s="79"/>
      <c r="G32" s="36"/>
      <c r="H32" s="69"/>
      <c r="I32" s="37"/>
      <c r="J32" s="37"/>
      <c r="K32" s="37"/>
      <c r="L32" s="37"/>
      <c r="M32" s="37"/>
      <c r="N32" s="136"/>
    </row>
    <row r="33" spans="1:14" s="68" customFormat="1" ht="14.4" customHeight="1">
      <c r="A33" s="360" t="s">
        <v>183</v>
      </c>
      <c r="B33" s="431" t="str">
        <f>A23</f>
        <v>#E57 Clarkson Univ</v>
      </c>
      <c r="C33" s="431"/>
      <c r="D33" s="431"/>
      <c r="E33" s="431"/>
      <c r="F33" s="79"/>
      <c r="G33" s="36"/>
      <c r="H33" s="69"/>
      <c r="I33" s="37"/>
      <c r="J33" s="37"/>
      <c r="K33" s="37"/>
      <c r="L33" s="37"/>
      <c r="M33" s="37"/>
      <c r="N33" s="136"/>
    </row>
    <row r="34" spans="1:14" s="68" customFormat="1" ht="14.4" customHeight="1">
      <c r="A34" s="360" t="s">
        <v>41</v>
      </c>
      <c r="B34" s="431" t="s">
        <v>122</v>
      </c>
      <c r="C34" s="431"/>
      <c r="D34" s="431"/>
      <c r="E34" s="431"/>
      <c r="F34" s="37"/>
      <c r="G34" s="37"/>
      <c r="H34" s="37"/>
      <c r="I34" s="37"/>
      <c r="J34" s="37"/>
      <c r="K34" s="37"/>
      <c r="L34" s="37"/>
      <c r="M34" s="37"/>
      <c r="N34" s="136"/>
    </row>
    <row r="35" spans="1:14" s="68" customFormat="1" ht="15" customHeight="1">
      <c r="A35" s="360" t="s">
        <v>110</v>
      </c>
      <c r="B35" s="431"/>
      <c r="C35" s="431"/>
      <c r="D35" s="431"/>
      <c r="E35" s="431"/>
      <c r="F35" s="37"/>
      <c r="G35" s="37"/>
      <c r="H35" s="37"/>
      <c r="I35" s="37"/>
      <c r="J35" s="37"/>
      <c r="K35" s="37"/>
      <c r="L35" s="37"/>
      <c r="M35" s="37"/>
      <c r="N35" s="136"/>
    </row>
    <row r="36" spans="1:14" ht="15" customHeight="1">
      <c r="A36" s="360" t="s">
        <v>111</v>
      </c>
      <c r="B36" s="431"/>
      <c r="C36" s="431"/>
      <c r="D36" s="431"/>
      <c r="E36" s="431"/>
      <c r="F36" s="37"/>
      <c r="G36" s="37"/>
      <c r="H36" s="37"/>
      <c r="I36" s="6"/>
      <c r="J36" s="6"/>
      <c r="K36" s="6"/>
      <c r="L36" s="6"/>
      <c r="M36" s="6"/>
      <c r="N36" s="18"/>
    </row>
    <row r="37" spans="1:14">
      <c r="A37" s="78"/>
      <c r="B37" s="214"/>
    </row>
    <row r="38" spans="1:14">
      <c r="A38" s="78"/>
      <c r="B38" s="214"/>
    </row>
    <row r="39" spans="1:14">
      <c r="A39" s="78"/>
      <c r="B39" s="214"/>
    </row>
    <row r="40" spans="1:14">
      <c r="A40" s="167"/>
      <c r="B40" s="214"/>
      <c r="C40" s="135"/>
    </row>
    <row r="41" spans="1:14">
      <c r="A41" s="167"/>
      <c r="B41" s="214"/>
      <c r="C41" s="135"/>
    </row>
  </sheetData>
  <mergeCells count="5">
    <mergeCell ref="B33:E33"/>
    <mergeCell ref="B34:E34"/>
    <mergeCell ref="B35:E35"/>
    <mergeCell ref="B32:E32"/>
    <mergeCell ref="B36:E36"/>
  </mergeCells>
  <phoneticPr fontId="20" type="noConversion"/>
  <printOptions gridLines="1"/>
  <pageMargins left="0.75" right="0.75" top="1" bottom="1" header="0.5" footer="0.5"/>
  <pageSetup scale="60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9" sqref="D9"/>
    </sheetView>
  </sheetViews>
  <sheetFormatPr defaultRowHeight="13.2"/>
  <cols>
    <col min="1" max="1" width="36.109375" customWidth="1"/>
    <col min="2" max="2" width="17.6640625" style="239" bestFit="1" customWidth="1"/>
    <col min="3" max="3" width="14.6640625" customWidth="1"/>
  </cols>
  <sheetData>
    <row r="1" spans="1:5" ht="17.399999999999999">
      <c r="A1" s="7" t="s">
        <v>130</v>
      </c>
      <c r="B1" s="241"/>
      <c r="C1" s="6"/>
      <c r="D1" s="6"/>
      <c r="E1" s="6"/>
    </row>
    <row r="2" spans="1:5">
      <c r="A2" s="6"/>
      <c r="B2" s="10"/>
      <c r="C2" s="6"/>
      <c r="D2" s="6"/>
      <c r="E2" s="6"/>
    </row>
    <row r="3" spans="1:5">
      <c r="A3" s="12"/>
      <c r="B3" s="14" t="s">
        <v>10</v>
      </c>
      <c r="C3" s="56" t="s">
        <v>7</v>
      </c>
      <c r="D3" s="6"/>
      <c r="E3" s="6"/>
    </row>
    <row r="4" spans="1:5" ht="18">
      <c r="A4" s="405" t="s">
        <v>122</v>
      </c>
      <c r="B4" s="275" t="s">
        <v>176</v>
      </c>
      <c r="C4" s="420">
        <f>IF(B4="fail",0,50)</f>
        <v>50</v>
      </c>
      <c r="D4" s="6"/>
      <c r="E4" s="6"/>
    </row>
    <row r="5" spans="1:5" ht="18">
      <c r="A5" s="405" t="s">
        <v>123</v>
      </c>
      <c r="B5" s="275" t="s">
        <v>106</v>
      </c>
      <c r="C5" s="420">
        <f t="shared" ref="C5:C9" si="0">IF(B5="fail",0,50)</f>
        <v>0</v>
      </c>
      <c r="D5" s="351" t="s">
        <v>141</v>
      </c>
      <c r="E5" s="6"/>
    </row>
    <row r="6" spans="1:5" ht="18">
      <c r="A6" s="405" t="s">
        <v>124</v>
      </c>
      <c r="B6" s="275" t="s">
        <v>106</v>
      </c>
      <c r="C6" s="420">
        <f t="shared" si="0"/>
        <v>0</v>
      </c>
      <c r="D6" s="351" t="s">
        <v>141</v>
      </c>
      <c r="E6" s="6"/>
    </row>
    <row r="7" spans="1:5" ht="18">
      <c r="A7" s="405" t="s">
        <v>125</v>
      </c>
      <c r="B7" s="275" t="s">
        <v>106</v>
      </c>
      <c r="C7" s="420">
        <f t="shared" si="0"/>
        <v>0</v>
      </c>
      <c r="D7" s="351" t="s">
        <v>141</v>
      </c>
      <c r="E7" s="6"/>
    </row>
    <row r="8" spans="1:5" ht="18">
      <c r="A8" s="405" t="s">
        <v>126</v>
      </c>
      <c r="B8" s="275" t="s">
        <v>106</v>
      </c>
      <c r="C8" s="420">
        <f t="shared" si="0"/>
        <v>0</v>
      </c>
      <c r="D8" s="351" t="s">
        <v>141</v>
      </c>
      <c r="E8" s="6"/>
    </row>
    <row r="9" spans="1:5" ht="18">
      <c r="A9" s="405" t="s">
        <v>127</v>
      </c>
      <c r="B9" s="275" t="s">
        <v>106</v>
      </c>
      <c r="C9" s="420">
        <f t="shared" si="0"/>
        <v>0</v>
      </c>
      <c r="D9" s="351" t="s">
        <v>177</v>
      </c>
    </row>
    <row r="10" spans="1:5">
      <c r="A10" s="211"/>
      <c r="B10" s="335"/>
      <c r="C10" s="156"/>
      <c r="D10" s="6"/>
      <c r="E10" s="6"/>
    </row>
    <row r="11" spans="1:5" s="143" customFormat="1">
      <c r="A11" s="211"/>
      <c r="B11" s="335"/>
      <c r="C11" s="156"/>
      <c r="D11" s="137"/>
      <c r="E11" s="137"/>
    </row>
    <row r="12" spans="1:5" ht="17.399999999999999">
      <c r="A12" s="211"/>
      <c r="B12" s="380"/>
      <c r="C12" s="156"/>
    </row>
    <row r="13" spans="1:5">
      <c r="A13" s="211"/>
      <c r="B13" s="381"/>
      <c r="C13" s="156"/>
    </row>
    <row r="14" spans="1:5">
      <c r="A14" s="211"/>
      <c r="B14" s="381"/>
      <c r="C14" s="156"/>
    </row>
  </sheetData>
  <phoneticPr fontId="20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B5" sqref="B5:E10"/>
    </sheetView>
  </sheetViews>
  <sheetFormatPr defaultRowHeight="13.2"/>
  <cols>
    <col min="1" max="1" width="48.33203125" customWidth="1"/>
    <col min="2" max="5" width="10.33203125" customWidth="1"/>
  </cols>
  <sheetData>
    <row r="1" spans="1:21" ht="17.399999999999999">
      <c r="A1" s="234" t="s">
        <v>119</v>
      </c>
    </row>
    <row r="2" spans="1:21" ht="17.399999999999999">
      <c r="A2" s="45"/>
      <c r="B2" s="30"/>
      <c r="C2" s="30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B3" s="30"/>
      <c r="C3" s="30"/>
      <c r="D3" s="30"/>
      <c r="E3" s="30"/>
      <c r="F3" s="31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B4" s="134" t="s">
        <v>29</v>
      </c>
      <c r="C4" s="134" t="s">
        <v>30</v>
      </c>
      <c r="D4" s="134" t="s">
        <v>31</v>
      </c>
      <c r="E4" s="43" t="s">
        <v>13</v>
      </c>
      <c r="G4" s="38" t="s">
        <v>28</v>
      </c>
      <c r="H4" s="2" t="s">
        <v>16</v>
      </c>
    </row>
    <row r="5" spans="1:21" ht="15" customHeight="1">
      <c r="A5" s="405" t="s">
        <v>122</v>
      </c>
      <c r="B5" s="385"/>
      <c r="C5" s="386"/>
      <c r="D5" s="386"/>
      <c r="E5" s="407">
        <f>SUM(B5:D5)</f>
        <v>0</v>
      </c>
      <c r="F5" s="253"/>
      <c r="G5" s="249">
        <v>100</v>
      </c>
      <c r="H5" s="249">
        <v>1</v>
      </c>
    </row>
    <row r="6" spans="1:21" ht="18">
      <c r="A6" s="405" t="s">
        <v>123</v>
      </c>
      <c r="B6" s="343"/>
      <c r="C6" s="343"/>
      <c r="D6" s="343"/>
      <c r="E6" s="407">
        <f t="shared" ref="E6:E10" si="0">SUM(B6:D6)</f>
        <v>0</v>
      </c>
      <c r="F6" s="268"/>
      <c r="G6" s="249"/>
      <c r="H6" s="249">
        <v>1</v>
      </c>
    </row>
    <row r="7" spans="1:21" ht="18">
      <c r="A7" s="405" t="s">
        <v>124</v>
      </c>
      <c r="B7" s="343"/>
      <c r="C7" s="343"/>
      <c r="D7" s="343"/>
      <c r="E7" s="407">
        <f t="shared" si="0"/>
        <v>0</v>
      </c>
      <c r="F7" s="253"/>
      <c r="G7" s="249"/>
      <c r="H7" s="249">
        <v>1</v>
      </c>
    </row>
    <row r="8" spans="1:21" ht="18">
      <c r="A8" s="405" t="s">
        <v>125</v>
      </c>
      <c r="B8" s="343"/>
      <c r="C8" s="343"/>
      <c r="D8" s="343"/>
      <c r="E8" s="407">
        <f t="shared" si="0"/>
        <v>0</v>
      </c>
      <c r="F8" s="253"/>
      <c r="G8" s="249"/>
      <c r="H8" s="249">
        <v>1</v>
      </c>
    </row>
    <row r="9" spans="1:21" ht="18">
      <c r="A9" s="405" t="s">
        <v>126</v>
      </c>
      <c r="B9" s="343"/>
      <c r="C9" s="343"/>
      <c r="D9" s="343"/>
      <c r="E9" s="407">
        <f t="shared" si="0"/>
        <v>0</v>
      </c>
      <c r="F9" s="253"/>
      <c r="G9" s="249"/>
      <c r="H9" s="249">
        <v>1</v>
      </c>
    </row>
    <row r="10" spans="1:21" ht="18">
      <c r="A10" s="405" t="s">
        <v>127</v>
      </c>
      <c r="B10" s="343">
        <v>143</v>
      </c>
      <c r="C10" s="343">
        <v>150</v>
      </c>
      <c r="D10" s="343">
        <v>356</v>
      </c>
      <c r="E10" s="407">
        <f t="shared" si="0"/>
        <v>649</v>
      </c>
      <c r="F10" s="253"/>
      <c r="G10" s="249"/>
      <c r="H10" s="249">
        <v>1</v>
      </c>
    </row>
    <row r="11" spans="1:21">
      <c r="A11" s="192"/>
      <c r="B11" s="197"/>
      <c r="C11" s="197"/>
      <c r="D11" s="197"/>
      <c r="E11" s="63"/>
      <c r="F11" s="213"/>
      <c r="G11" s="184"/>
      <c r="H11" s="184"/>
    </row>
    <row r="12" spans="1:21">
      <c r="A12" s="313" t="s">
        <v>90</v>
      </c>
      <c r="B12" s="206"/>
      <c r="C12" s="213"/>
      <c r="D12" s="213"/>
      <c r="E12" s="1"/>
      <c r="F12" s="1"/>
      <c r="G12" s="184"/>
      <c r="H12" s="184"/>
    </row>
    <row r="13" spans="1:21" ht="17.399999999999999">
      <c r="A13" s="313" t="s">
        <v>71</v>
      </c>
      <c r="B13" s="303"/>
      <c r="C13" s="213"/>
      <c r="D13" s="213"/>
      <c r="E13" s="300"/>
      <c r="F13" s="1"/>
      <c r="G13" s="184"/>
      <c r="H13" s="184"/>
    </row>
    <row r="14" spans="1:21">
      <c r="A14" s="313" t="s">
        <v>91</v>
      </c>
      <c r="B14" s="303"/>
      <c r="C14" s="213"/>
      <c r="D14" s="213"/>
      <c r="E14" s="1"/>
      <c r="F14" s="1"/>
      <c r="G14" s="184"/>
      <c r="H14" s="184"/>
    </row>
    <row r="15" spans="1:21">
      <c r="A15" s="11" t="s">
        <v>73</v>
      </c>
      <c r="B15" s="336">
        <f>B19/(B17-B18)</f>
        <v>-0.15408320493066255</v>
      </c>
      <c r="C15" s="213"/>
      <c r="D15" s="213"/>
      <c r="E15" s="1"/>
      <c r="F15" s="1"/>
      <c r="G15" s="184"/>
      <c r="H15" s="184"/>
    </row>
    <row r="16" spans="1:21">
      <c r="A16" s="11" t="s">
        <v>92</v>
      </c>
      <c r="B16" s="312">
        <f>-(B15*B18)</f>
        <v>100</v>
      </c>
      <c r="E16" s="63"/>
    </row>
    <row r="17" spans="1:5">
      <c r="A17" s="11" t="s">
        <v>58</v>
      </c>
      <c r="B17" s="312">
        <f>MIN(E5:E10)</f>
        <v>0</v>
      </c>
      <c r="C17" s="178" t="s">
        <v>32</v>
      </c>
      <c r="E17" s="63"/>
    </row>
    <row r="18" spans="1:5">
      <c r="A18" s="11" t="s">
        <v>57</v>
      </c>
      <c r="B18" s="312">
        <f>MAX(E5:E10)</f>
        <v>649</v>
      </c>
      <c r="C18" s="178" t="s">
        <v>32</v>
      </c>
      <c r="E18" s="63"/>
    </row>
    <row r="19" spans="1:5">
      <c r="A19" s="11" t="s">
        <v>93</v>
      </c>
      <c r="B19" s="3">
        <v>100</v>
      </c>
      <c r="E19" s="63"/>
    </row>
    <row r="20" spans="1:5">
      <c r="E20" s="63"/>
    </row>
    <row r="21" spans="1:5">
      <c r="E21" s="63"/>
    </row>
    <row r="22" spans="1:5">
      <c r="E22" s="63"/>
    </row>
    <row r="23" spans="1:5">
      <c r="E23" s="63"/>
    </row>
    <row r="24" spans="1:5">
      <c r="E24" s="63"/>
    </row>
    <row r="25" spans="1:5">
      <c r="E25" s="63"/>
    </row>
    <row r="26" spans="1:5">
      <c r="E26" s="63"/>
    </row>
    <row r="27" spans="1:5">
      <c r="E27" s="63"/>
    </row>
  </sheetData>
  <phoneticPr fontId="2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workbookViewId="0">
      <selection activeCell="F27" sqref="F27"/>
    </sheetView>
  </sheetViews>
  <sheetFormatPr defaultRowHeight="13.2"/>
  <cols>
    <col min="1" max="1" width="47.664062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8" ht="17.399999999999999">
      <c r="A1" s="234" t="s">
        <v>129</v>
      </c>
    </row>
    <row r="2" spans="1:8" ht="17.399999999999999">
      <c r="A2" s="7" t="s">
        <v>184</v>
      </c>
      <c r="B2" s="8"/>
      <c r="C2" s="6"/>
      <c r="D2" s="9"/>
      <c r="E2" s="216"/>
      <c r="F2" s="37"/>
      <c r="G2" s="6"/>
      <c r="H2" s="6"/>
    </row>
    <row r="3" spans="1:8" s="68" customFormat="1" ht="12.75" customHeight="1">
      <c r="A3" s="37"/>
      <c r="B3" s="37"/>
      <c r="C3" s="37"/>
      <c r="D3" s="69"/>
      <c r="E3" s="166"/>
      <c r="F3" s="37"/>
      <c r="G3" s="37"/>
      <c r="H3" s="37"/>
    </row>
    <row r="4" spans="1:8">
      <c r="A4" s="6"/>
      <c r="B4" s="11"/>
      <c r="C4" s="12"/>
      <c r="D4" s="12"/>
      <c r="E4" s="6"/>
      <c r="F4" s="6"/>
      <c r="G4" s="6"/>
    </row>
    <row r="5" spans="1:8" ht="27" customHeight="1">
      <c r="A5" s="10"/>
      <c r="B5" s="38" t="s">
        <v>17</v>
      </c>
      <c r="C5" s="38" t="s">
        <v>18</v>
      </c>
      <c r="D5" s="38" t="s">
        <v>20</v>
      </c>
      <c r="E5" s="35" t="s">
        <v>5</v>
      </c>
      <c r="F5" s="5" t="s">
        <v>16</v>
      </c>
      <c r="G5" s="18"/>
      <c r="H5" s="35"/>
    </row>
    <row r="6" spans="1:8" ht="18.600000000000001" thickBot="1">
      <c r="A6" s="405" t="s">
        <v>122</v>
      </c>
      <c r="B6" s="423">
        <v>54</v>
      </c>
      <c r="C6" s="427"/>
      <c r="D6" s="397">
        <v>54</v>
      </c>
      <c r="E6" s="250">
        <v>0</v>
      </c>
      <c r="F6" s="254">
        <f t="shared" ref="F6:F11" si="0">RANK(E6,$E$6:$E$11)</f>
        <v>1</v>
      </c>
      <c r="G6" s="18"/>
      <c r="H6" s="67"/>
    </row>
    <row r="7" spans="1:8" ht="18">
      <c r="A7" s="405" t="s">
        <v>123</v>
      </c>
      <c r="B7" s="398"/>
      <c r="C7" s="399"/>
      <c r="D7" s="400" t="s">
        <v>24</v>
      </c>
      <c r="E7" s="250"/>
      <c r="F7" s="254"/>
      <c r="G7" s="18"/>
      <c r="H7" s="67"/>
    </row>
    <row r="8" spans="1:8" ht="18">
      <c r="A8" s="405" t="s">
        <v>124</v>
      </c>
      <c r="B8" s="398"/>
      <c r="C8" s="399"/>
      <c r="D8" s="400" t="s">
        <v>24</v>
      </c>
      <c r="E8" s="250"/>
      <c r="F8" s="254"/>
      <c r="G8" s="18"/>
      <c r="H8" s="67"/>
    </row>
    <row r="9" spans="1:8" ht="18">
      <c r="A9" s="405" t="s">
        <v>125</v>
      </c>
      <c r="B9" s="398"/>
      <c r="C9" s="399"/>
      <c r="D9" s="400" t="s">
        <v>24</v>
      </c>
      <c r="E9" s="250"/>
      <c r="F9" s="254"/>
      <c r="G9" s="18"/>
      <c r="H9" s="67"/>
    </row>
    <row r="10" spans="1:8" ht="18.600000000000001" thickBot="1">
      <c r="A10" s="405" t="s">
        <v>126</v>
      </c>
      <c r="B10" s="398"/>
      <c r="C10" s="399"/>
      <c r="D10" s="400" t="s">
        <v>24</v>
      </c>
      <c r="E10" s="250"/>
      <c r="F10" s="254"/>
      <c r="G10" s="18"/>
      <c r="H10" s="67"/>
    </row>
    <row r="11" spans="1:8" ht="18">
      <c r="A11" s="405" t="s">
        <v>127</v>
      </c>
      <c r="B11" s="424">
        <v>59.29</v>
      </c>
      <c r="C11" s="426">
        <v>56.5</v>
      </c>
      <c r="D11" s="425">
        <f t="shared" ref="D11" si="1">MIN(B11:C11)</f>
        <v>56.5</v>
      </c>
      <c r="E11" s="250">
        <f>IF(D11="DNF", 0, ($B$16*D11+$B$17))</f>
        <v>0</v>
      </c>
      <c r="F11" s="254">
        <f t="shared" si="0"/>
        <v>1</v>
      </c>
    </row>
    <row r="12" spans="1:8">
      <c r="A12" s="192"/>
      <c r="B12" s="204"/>
      <c r="C12" s="204"/>
      <c r="D12" s="141"/>
      <c r="E12" s="76"/>
      <c r="F12" s="77"/>
      <c r="G12" s="18"/>
      <c r="H12" s="67"/>
    </row>
    <row r="13" spans="1:8" s="143" customFormat="1">
      <c r="A13" s="313" t="s">
        <v>90</v>
      </c>
      <c r="B13" s="206"/>
      <c r="C13" s="204"/>
      <c r="D13" s="141"/>
      <c r="E13" s="76"/>
      <c r="F13" s="77"/>
      <c r="G13" s="144"/>
      <c r="H13" s="147"/>
    </row>
    <row r="14" spans="1:8" ht="17.399999999999999">
      <c r="A14" s="313" t="s">
        <v>71</v>
      </c>
      <c r="B14" s="303"/>
      <c r="C14" s="204"/>
      <c r="D14" s="300"/>
      <c r="E14" s="76"/>
      <c r="F14" s="77"/>
      <c r="G14" s="5"/>
      <c r="H14" s="2"/>
    </row>
    <row r="15" spans="1:8">
      <c r="A15" s="313" t="s">
        <v>94</v>
      </c>
      <c r="B15" s="303"/>
      <c r="C15" s="204"/>
      <c r="D15" s="141"/>
      <c r="E15" s="76"/>
      <c r="F15" s="77"/>
      <c r="G15" s="18"/>
      <c r="H15" s="3"/>
    </row>
    <row r="16" spans="1:8">
      <c r="A16" s="11" t="s">
        <v>73</v>
      </c>
      <c r="B16" s="336">
        <f>B20/(B18-B19)</f>
        <v>-20</v>
      </c>
      <c r="C16" s="204"/>
      <c r="D16" s="141"/>
      <c r="E16" s="76"/>
      <c r="F16" s="77"/>
      <c r="G16" s="18"/>
      <c r="H16" s="3"/>
    </row>
    <row r="17" spans="1:8">
      <c r="A17" s="11" t="s">
        <v>92</v>
      </c>
      <c r="B17" s="312">
        <f>-(B16*B19)</f>
        <v>1130</v>
      </c>
      <c r="C17" s="57"/>
      <c r="D17" s="57"/>
      <c r="E17" s="18"/>
      <c r="F17" s="18"/>
      <c r="G17" s="18"/>
      <c r="H17" s="3"/>
    </row>
    <row r="18" spans="1:8">
      <c r="A18" s="11" t="s">
        <v>58</v>
      </c>
      <c r="B18" s="312">
        <f>MIN(D6:D11)</f>
        <v>54</v>
      </c>
      <c r="C18" s="335" t="s">
        <v>95</v>
      </c>
      <c r="D18" s="57"/>
      <c r="E18" s="18"/>
      <c r="F18" s="18"/>
      <c r="G18" s="18"/>
      <c r="H18" s="3"/>
    </row>
    <row r="19" spans="1:8">
      <c r="A19" s="11" t="s">
        <v>57</v>
      </c>
      <c r="B19" s="312">
        <f>MAX(D6:D11)</f>
        <v>56.5</v>
      </c>
      <c r="C19" s="335" t="s">
        <v>95</v>
      </c>
      <c r="D19" s="57"/>
      <c r="E19" s="18"/>
      <c r="F19" s="18"/>
      <c r="G19" s="18"/>
      <c r="H19" s="3"/>
    </row>
    <row r="20" spans="1:8">
      <c r="A20" s="11" t="s">
        <v>93</v>
      </c>
      <c r="B20" s="3">
        <v>50</v>
      </c>
      <c r="C20" s="57"/>
      <c r="D20" s="57"/>
      <c r="E20" s="18"/>
      <c r="F20" s="18"/>
      <c r="G20" s="18"/>
      <c r="H20" s="3"/>
    </row>
    <row r="21" spans="1:8">
      <c r="A21" s="25"/>
      <c r="B21" s="57"/>
      <c r="C21" s="139"/>
      <c r="D21" s="57"/>
      <c r="E21" s="18"/>
      <c r="F21" s="18"/>
      <c r="G21" s="18"/>
      <c r="H21" s="3"/>
    </row>
    <row r="22" spans="1:8">
      <c r="A22" s="25"/>
      <c r="B22" s="57"/>
      <c r="C22" s="57"/>
      <c r="D22" s="57"/>
      <c r="E22" s="18"/>
      <c r="F22" s="18"/>
      <c r="G22" s="18"/>
      <c r="H22" s="3"/>
    </row>
    <row r="23" spans="1:8">
      <c r="A23" s="25"/>
      <c r="B23" s="57"/>
      <c r="C23" s="57"/>
      <c r="D23" s="57"/>
      <c r="E23" s="18"/>
      <c r="F23" s="18"/>
      <c r="G23" s="18"/>
      <c r="H23" s="3"/>
    </row>
    <row r="24" spans="1:8">
      <c r="A24" s="25"/>
      <c r="B24" s="57"/>
      <c r="C24" s="57"/>
      <c r="D24" s="57"/>
      <c r="E24" s="18"/>
      <c r="F24" s="18"/>
      <c r="G24" s="18"/>
      <c r="H24" s="3"/>
    </row>
    <row r="25" spans="1:8">
      <c r="A25" s="25"/>
      <c r="B25" s="57"/>
      <c r="C25" s="57"/>
      <c r="D25" s="57"/>
      <c r="E25" s="18"/>
      <c r="F25" s="18"/>
      <c r="G25" s="18"/>
      <c r="H25" s="3"/>
    </row>
    <row r="26" spans="1:8">
      <c r="A26" s="25"/>
      <c r="B26" s="57"/>
      <c r="C26" s="57"/>
      <c r="D26" s="57"/>
      <c r="E26" s="18"/>
      <c r="F26" s="18"/>
      <c r="G26" s="18"/>
      <c r="H26" s="3"/>
    </row>
    <row r="27" spans="1:8">
      <c r="A27" s="25"/>
      <c r="B27" s="57"/>
      <c r="C27" s="57"/>
      <c r="D27" s="57"/>
      <c r="E27" s="18"/>
      <c r="F27" s="18"/>
      <c r="G27" s="18"/>
      <c r="H27" s="3"/>
    </row>
    <row r="28" spans="1:8">
      <c r="A28" s="25"/>
      <c r="B28" s="57"/>
      <c r="C28" s="57"/>
      <c r="D28" s="57"/>
      <c r="E28" s="18"/>
      <c r="F28" s="18"/>
      <c r="G28" s="18"/>
      <c r="H28" s="6"/>
    </row>
    <row r="29" spans="1:8">
      <c r="A29" s="25"/>
      <c r="B29" s="57"/>
      <c r="C29" s="57"/>
      <c r="D29" s="57"/>
      <c r="E29" s="18"/>
      <c r="F29" s="18"/>
      <c r="G29" s="18"/>
      <c r="H29" s="6"/>
    </row>
    <row r="30" spans="1:8">
      <c r="A30" s="12"/>
      <c r="B30" s="57"/>
      <c r="C30" s="57"/>
      <c r="D30" s="57"/>
      <c r="E30" s="18"/>
      <c r="F30" s="18"/>
      <c r="G30" s="18"/>
      <c r="H30" s="6"/>
    </row>
    <row r="31" spans="1:8">
      <c r="A31" s="12"/>
      <c r="B31" s="57"/>
      <c r="C31" s="57"/>
      <c r="D31" s="57"/>
      <c r="E31" s="18"/>
      <c r="F31" s="18"/>
      <c r="G31" s="18"/>
      <c r="H31" s="6"/>
    </row>
    <row r="32" spans="1:8">
      <c r="A32" s="12"/>
      <c r="B32" s="57"/>
      <c r="C32" s="57"/>
      <c r="D32" s="57"/>
      <c r="E32" s="18"/>
      <c r="F32" s="18"/>
      <c r="G32" s="18"/>
      <c r="H32" s="6"/>
    </row>
    <row r="33" spans="1:8">
      <c r="A33" s="51"/>
      <c r="B33" s="12"/>
      <c r="C33" s="12"/>
      <c r="D33" s="12"/>
      <c r="E33" s="6"/>
      <c r="F33" s="6"/>
      <c r="G33" s="6"/>
      <c r="H33" s="6"/>
    </row>
    <row r="34" spans="1:8">
      <c r="B34" s="4"/>
      <c r="C34" s="4"/>
      <c r="D34" s="4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</sheetData>
  <phoneticPr fontId="20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0"/>
  <sheetViews>
    <sheetView topLeftCell="A4" workbookViewId="0">
      <selection activeCell="L8" sqref="L8"/>
    </sheetView>
  </sheetViews>
  <sheetFormatPr defaultRowHeight="13.2"/>
  <cols>
    <col min="1" max="1" width="47" customWidth="1"/>
  </cols>
  <sheetData>
    <row r="1" spans="1:7" ht="17.399999999999999">
      <c r="A1" s="234" t="s">
        <v>120</v>
      </c>
    </row>
    <row r="2" spans="1:7" ht="17.399999999999999">
      <c r="A2" s="7"/>
      <c r="B2" s="8"/>
      <c r="C2" s="6"/>
      <c r="D2" s="9" t="s">
        <v>59</v>
      </c>
      <c r="E2" s="216">
        <f>MAX(D7:D11)</f>
        <v>0</v>
      </c>
      <c r="F2" s="37"/>
      <c r="G2" s="6"/>
    </row>
    <row r="3" spans="1:7">
      <c r="A3" s="37"/>
      <c r="B3" s="37"/>
      <c r="C3" s="37"/>
      <c r="D3" s="69" t="s">
        <v>8</v>
      </c>
      <c r="E3" s="166">
        <f>MIN(D7:D11)</f>
        <v>0</v>
      </c>
      <c r="F3" s="37" t="s">
        <v>9</v>
      </c>
      <c r="G3" s="37"/>
    </row>
    <row r="4" spans="1:7">
      <c r="A4" s="6"/>
      <c r="B4" s="11"/>
      <c r="C4" s="12"/>
      <c r="D4" s="12"/>
      <c r="E4" s="6"/>
      <c r="F4" s="6"/>
      <c r="G4" s="6"/>
    </row>
    <row r="5" spans="1:7" ht="27" thickBot="1">
      <c r="A5" s="10"/>
      <c r="B5" s="38" t="s">
        <v>17</v>
      </c>
      <c r="C5" s="38" t="s">
        <v>18</v>
      </c>
      <c r="D5" s="38" t="s">
        <v>20</v>
      </c>
      <c r="E5" s="35" t="s">
        <v>5</v>
      </c>
      <c r="F5" s="5" t="s">
        <v>16</v>
      </c>
      <c r="G5" s="401" t="s">
        <v>107</v>
      </c>
    </row>
    <row r="6" spans="1:7" ht="30.75" customHeight="1">
      <c r="A6" s="405" t="s">
        <v>122</v>
      </c>
      <c r="B6" s="424">
        <v>15.22</v>
      </c>
      <c r="C6" s="429"/>
      <c r="D6" s="397"/>
      <c r="E6" s="250">
        <v>50</v>
      </c>
      <c r="F6" s="254">
        <f t="shared" ref="F6:F11" si="0">RANK(E6,$E$6:$E$11)</f>
        <v>1</v>
      </c>
      <c r="G6" s="429">
        <v>27</v>
      </c>
    </row>
    <row r="7" spans="1:7" ht="34.5" customHeight="1">
      <c r="A7" s="405" t="s">
        <v>123</v>
      </c>
      <c r="B7" s="398"/>
      <c r="C7" s="399"/>
      <c r="D7" s="400"/>
      <c r="E7" s="250" t="s">
        <v>141</v>
      </c>
      <c r="F7" s="435" t="s">
        <v>141</v>
      </c>
      <c r="G7" s="18"/>
    </row>
    <row r="8" spans="1:7" ht="32.4" customHeight="1">
      <c r="A8" s="405" t="s">
        <v>124</v>
      </c>
      <c r="B8" s="398"/>
      <c r="C8" s="399"/>
      <c r="D8" s="400"/>
      <c r="E8" s="250" t="s">
        <v>141</v>
      </c>
      <c r="F8" s="435" t="s">
        <v>141</v>
      </c>
      <c r="G8" s="18"/>
    </row>
    <row r="9" spans="1:7" ht="39.6" customHeight="1">
      <c r="A9" s="405" t="s">
        <v>125</v>
      </c>
      <c r="B9" s="398"/>
      <c r="C9" s="399"/>
      <c r="D9" s="400"/>
      <c r="E9" s="250" t="s">
        <v>141</v>
      </c>
      <c r="F9" s="435" t="s">
        <v>141</v>
      </c>
      <c r="G9" s="18"/>
    </row>
    <row r="10" spans="1:7" ht="33.6" customHeight="1">
      <c r="A10" s="405" t="s">
        <v>126</v>
      </c>
      <c r="B10" s="398"/>
      <c r="C10" s="399"/>
      <c r="D10" s="400"/>
      <c r="E10" s="250" t="s">
        <v>141</v>
      </c>
      <c r="F10" s="435" t="s">
        <v>141</v>
      </c>
      <c r="G10" s="18"/>
    </row>
    <row r="11" spans="1:7" ht="33.6" customHeight="1">
      <c r="A11" s="405" t="s">
        <v>127</v>
      </c>
      <c r="B11" s="398"/>
      <c r="C11" s="399"/>
      <c r="D11" s="400"/>
      <c r="E11" s="250" t="s">
        <v>141</v>
      </c>
      <c r="F11" s="435" t="s">
        <v>141</v>
      </c>
    </row>
    <row r="13" spans="1:7">
      <c r="A13" s="313" t="s">
        <v>90</v>
      </c>
      <c r="B13" s="206"/>
      <c r="C13" s="204"/>
    </row>
    <row r="14" spans="1:7" ht="17.399999999999999">
      <c r="A14" s="313" t="s">
        <v>71</v>
      </c>
      <c r="B14" s="303"/>
      <c r="C14" s="204"/>
      <c r="E14" s="300"/>
    </row>
    <row r="15" spans="1:7">
      <c r="A15" s="313" t="s">
        <v>94</v>
      </c>
      <c r="B15" s="303"/>
      <c r="C15" s="204"/>
    </row>
    <row r="16" spans="1:7">
      <c r="A16" s="11" t="s">
        <v>73</v>
      </c>
      <c r="B16" s="336" t="e">
        <f>IF(D7="DNF",0,(B20/(B18-B19)))</f>
        <v>#DIV/0!</v>
      </c>
      <c r="C16" s="204"/>
    </row>
    <row r="17" spans="1:3">
      <c r="A17" s="11" t="s">
        <v>92</v>
      </c>
      <c r="B17" s="312" t="e">
        <f>-(B16*B19)</f>
        <v>#DIV/0!</v>
      </c>
      <c r="C17" s="57"/>
    </row>
    <row r="18" spans="1:3">
      <c r="A18" s="11" t="s">
        <v>58</v>
      </c>
      <c r="B18" s="312">
        <f>MIN(D6:D11)</f>
        <v>0</v>
      </c>
      <c r="C18" s="335" t="s">
        <v>95</v>
      </c>
    </row>
    <row r="19" spans="1:3">
      <c r="A19" s="11" t="s">
        <v>57</v>
      </c>
      <c r="B19" s="312">
        <f>MAX(D6:D11)</f>
        <v>0</v>
      </c>
      <c r="C19" s="335" t="s">
        <v>95</v>
      </c>
    </row>
    <row r="20" spans="1:3">
      <c r="A20" s="11" t="s">
        <v>93</v>
      </c>
      <c r="B20" s="3">
        <v>50</v>
      </c>
      <c r="C20" s="57"/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zoomScale="90" workbookViewId="0">
      <selection activeCell="D10" sqref="D10"/>
    </sheetView>
  </sheetViews>
  <sheetFormatPr defaultRowHeight="13.2"/>
  <cols>
    <col min="1" max="1" width="51.5546875" customWidth="1"/>
    <col min="2" max="2" width="12.44140625" style="68" customWidth="1"/>
    <col min="3" max="3" width="12.6640625" customWidth="1"/>
    <col min="4" max="4" width="12.33203125" customWidth="1"/>
    <col min="5" max="5" width="14" customWidth="1"/>
    <col min="6" max="6" width="10.6640625" style="68" customWidth="1"/>
    <col min="7" max="7" width="9.88671875" customWidth="1"/>
    <col min="8" max="8" width="15.6640625" style="68" customWidth="1"/>
    <col min="9" max="9" width="13.5546875" style="68" customWidth="1"/>
    <col min="10" max="10" width="5.5546875" style="68" bestFit="1" customWidth="1"/>
    <col min="11" max="11" width="16.88671875" style="68" bestFit="1" customWidth="1"/>
  </cols>
  <sheetData>
    <row r="1" spans="1:11" ht="17.399999999999999">
      <c r="A1" s="7" t="s">
        <v>121</v>
      </c>
      <c r="B1" s="7"/>
      <c r="C1" s="6"/>
      <c r="D1" s="6"/>
      <c r="E1" s="6"/>
      <c r="F1" s="37"/>
      <c r="G1" s="6"/>
      <c r="H1" s="37"/>
      <c r="I1" s="37"/>
      <c r="J1" s="37"/>
      <c r="K1" s="37"/>
    </row>
    <row r="2" spans="1:11">
      <c r="A2" s="25"/>
      <c r="B2" s="223"/>
      <c r="C2" s="25"/>
      <c r="D2" s="25"/>
      <c r="E2" s="25"/>
      <c r="F2" s="223"/>
      <c r="G2" s="25"/>
      <c r="H2" s="223"/>
      <c r="I2" s="223"/>
      <c r="J2" s="37"/>
      <c r="K2" s="37"/>
    </row>
    <row r="3" spans="1:11" s="161" customFormat="1" ht="39.6">
      <c r="A3" s="160"/>
      <c r="B3" s="217" t="s">
        <v>21</v>
      </c>
      <c r="C3" s="38" t="s">
        <v>3</v>
      </c>
      <c r="D3" s="38" t="s">
        <v>35</v>
      </c>
      <c r="E3" s="38" t="s">
        <v>105</v>
      </c>
      <c r="F3" s="217" t="s">
        <v>61</v>
      </c>
      <c r="G3" s="38" t="s">
        <v>4</v>
      </c>
      <c r="H3" s="217" t="s">
        <v>36</v>
      </c>
      <c r="I3" s="217" t="s">
        <v>37</v>
      </c>
      <c r="J3" s="35" t="s">
        <v>34</v>
      </c>
      <c r="K3" s="217" t="s">
        <v>27</v>
      </c>
    </row>
    <row r="4" spans="1:11" ht="18">
      <c r="A4" s="405" t="s">
        <v>122</v>
      </c>
      <c r="B4" s="275"/>
      <c r="C4" s="275">
        <v>-10</v>
      </c>
      <c r="D4" s="275">
        <v>-10</v>
      </c>
      <c r="E4" s="275"/>
      <c r="F4" s="275"/>
      <c r="G4" s="275"/>
      <c r="H4" s="275"/>
      <c r="I4" s="275"/>
      <c r="J4" s="221">
        <f>SUM(B4:I4)</f>
        <v>-20</v>
      </c>
      <c r="K4" s="347"/>
    </row>
    <row r="5" spans="1:11" ht="18">
      <c r="A5" s="405" t="s">
        <v>123</v>
      </c>
      <c r="B5" s="275"/>
      <c r="C5" s="275">
        <v>-50</v>
      </c>
      <c r="D5" s="275" t="s">
        <v>179</v>
      </c>
      <c r="E5" s="275"/>
      <c r="F5" s="275"/>
      <c r="G5" s="275"/>
      <c r="H5" s="275"/>
      <c r="I5" s="275"/>
      <c r="J5" s="221">
        <f t="shared" ref="J5:J9" si="0">SUM(B5:I5)</f>
        <v>-50</v>
      </c>
      <c r="K5" s="178"/>
    </row>
    <row r="6" spans="1:11" ht="18">
      <c r="A6" s="405" t="s">
        <v>124</v>
      </c>
      <c r="B6" s="275"/>
      <c r="C6" s="421" t="s">
        <v>175</v>
      </c>
      <c r="D6" s="421" t="s">
        <v>175</v>
      </c>
      <c r="E6" s="275"/>
      <c r="F6" s="275"/>
      <c r="G6" s="275"/>
      <c r="H6" s="275"/>
      <c r="I6" s="275"/>
      <c r="J6" s="221">
        <f>SUM(B6:I6)</f>
        <v>0</v>
      </c>
      <c r="K6" s="384"/>
    </row>
    <row r="7" spans="1:11" ht="18">
      <c r="A7" s="405" t="s">
        <v>125</v>
      </c>
      <c r="B7" s="275"/>
      <c r="C7" s="275">
        <v>-10</v>
      </c>
      <c r="D7" s="421" t="s">
        <v>175</v>
      </c>
      <c r="E7" s="275"/>
      <c r="F7" s="275"/>
      <c r="G7" s="275"/>
      <c r="H7" s="275"/>
      <c r="I7" s="275"/>
      <c r="J7" s="221">
        <f t="shared" si="0"/>
        <v>-10</v>
      </c>
      <c r="K7" s="347"/>
    </row>
    <row r="8" spans="1:11" ht="18">
      <c r="A8" s="405" t="s">
        <v>126</v>
      </c>
      <c r="B8" s="275"/>
      <c r="C8" s="421" t="s">
        <v>175</v>
      </c>
      <c r="D8" s="421" t="s">
        <v>175</v>
      </c>
      <c r="E8" s="275"/>
      <c r="F8" s="275"/>
      <c r="G8" s="275"/>
      <c r="H8" s="275"/>
      <c r="I8" s="275"/>
      <c r="J8" s="221">
        <f>SUM(B8:I8)</f>
        <v>0</v>
      </c>
      <c r="K8" s="274"/>
    </row>
    <row r="9" spans="1:11" ht="18">
      <c r="A9" s="405" t="s">
        <v>127</v>
      </c>
      <c r="B9" s="275"/>
      <c r="C9" s="275" t="s">
        <v>180</v>
      </c>
      <c r="D9" s="275">
        <v>-67</v>
      </c>
      <c r="E9" s="275"/>
      <c r="F9" s="275"/>
      <c r="G9" s="275"/>
      <c r="H9" s="275">
        <v>100</v>
      </c>
      <c r="I9" s="275"/>
      <c r="J9" s="221">
        <f t="shared" si="0"/>
        <v>33</v>
      </c>
    </row>
    <row r="10" spans="1:11">
      <c r="A10" s="192"/>
      <c r="B10" s="220"/>
      <c r="C10" s="212"/>
      <c r="D10" s="212"/>
      <c r="E10" s="212"/>
      <c r="F10" s="220"/>
      <c r="G10" s="335"/>
      <c r="H10" s="220"/>
      <c r="I10" s="220"/>
      <c r="J10" s="56"/>
      <c r="K10" s="222"/>
    </row>
    <row r="11" spans="1:11" s="143" customFormat="1">
      <c r="A11" s="192"/>
      <c r="B11" s="220"/>
      <c r="C11" s="212"/>
      <c r="D11" s="212"/>
      <c r="E11" s="212"/>
      <c r="F11" s="220"/>
      <c r="G11" s="212"/>
      <c r="H11" s="220"/>
      <c r="I11" s="220"/>
      <c r="J11" s="56"/>
      <c r="K11" s="222"/>
    </row>
    <row r="12" spans="1:11">
      <c r="A12" s="192"/>
      <c r="B12" s="220"/>
      <c r="C12" s="212"/>
      <c r="D12" s="212"/>
      <c r="E12" s="212"/>
      <c r="F12" s="220"/>
      <c r="G12" s="212"/>
      <c r="H12" s="220"/>
      <c r="I12" s="220"/>
      <c r="J12" s="56"/>
      <c r="K12" s="37"/>
    </row>
    <row r="13" spans="1:11">
      <c r="A13" s="192"/>
      <c r="B13" s="220"/>
      <c r="C13" s="212"/>
      <c r="D13" s="212"/>
      <c r="E13" s="212"/>
      <c r="F13" s="220"/>
      <c r="G13" s="212"/>
      <c r="H13" s="220"/>
      <c r="I13" s="220"/>
      <c r="J13" s="56"/>
      <c r="K13" s="37"/>
    </row>
    <row r="14" spans="1:11">
      <c r="A14" s="192"/>
      <c r="B14" s="220"/>
      <c r="C14" s="212"/>
      <c r="D14" s="212"/>
      <c r="E14" s="212"/>
      <c r="F14" s="220"/>
      <c r="G14" s="212"/>
      <c r="H14" s="220"/>
      <c r="I14" s="220"/>
      <c r="J14" s="56"/>
      <c r="K14" s="37"/>
    </row>
    <row r="15" spans="1:11" ht="15">
      <c r="A15" s="23"/>
      <c r="B15" s="224"/>
      <c r="C15" s="49"/>
      <c r="D15" s="49"/>
      <c r="E15" s="49"/>
      <c r="F15" s="193"/>
      <c r="G15" s="52"/>
      <c r="H15" s="220"/>
      <c r="I15" s="28"/>
      <c r="J15" s="37"/>
      <c r="K15" s="37"/>
    </row>
    <row r="16" spans="1:11" ht="15">
      <c r="A16" s="23"/>
      <c r="B16" s="224"/>
      <c r="C16" s="49"/>
      <c r="D16" s="49"/>
      <c r="E16" s="49"/>
      <c r="F16" s="193"/>
      <c r="G16" s="52"/>
      <c r="H16" s="220"/>
      <c r="I16" s="28"/>
      <c r="J16" s="37"/>
      <c r="K16" s="37"/>
    </row>
    <row r="17" spans="1:11" ht="15">
      <c r="A17" s="23"/>
      <c r="B17" s="224"/>
      <c r="C17" s="49"/>
      <c r="D17" s="49"/>
      <c r="E17" s="49"/>
      <c r="F17" s="193"/>
      <c r="G17" s="52"/>
      <c r="H17" s="220"/>
      <c r="I17" s="28"/>
      <c r="J17" s="37"/>
      <c r="K17" s="37"/>
    </row>
    <row r="18" spans="1:11" ht="15">
      <c r="A18" s="23"/>
      <c r="B18" s="224"/>
      <c r="C18" s="49"/>
      <c r="D18" s="49"/>
      <c r="E18" s="49"/>
      <c r="F18" s="193"/>
      <c r="G18" s="52"/>
      <c r="H18" s="220"/>
      <c r="I18" s="28"/>
      <c r="J18" s="37"/>
      <c r="K18" s="37"/>
    </row>
    <row r="19" spans="1:11" ht="15">
      <c r="A19" s="23"/>
      <c r="B19" s="224"/>
      <c r="C19" s="49"/>
      <c r="D19" s="49"/>
      <c r="E19" s="49"/>
      <c r="F19" s="193"/>
      <c r="G19" s="52"/>
      <c r="H19" s="220"/>
      <c r="I19" s="28"/>
      <c r="J19" s="37"/>
      <c r="K19" s="37"/>
    </row>
    <row r="20" spans="1:11" ht="15">
      <c r="A20" s="23"/>
      <c r="B20" s="224"/>
      <c r="C20" s="49"/>
      <c r="D20" s="49"/>
      <c r="E20" s="49"/>
      <c r="F20" s="193"/>
      <c r="G20" s="52"/>
      <c r="H20" s="220"/>
      <c r="I20" s="28"/>
      <c r="J20" s="37"/>
      <c r="K20" s="37"/>
    </row>
    <row r="21" spans="1:11" ht="15">
      <c r="A21" s="23"/>
      <c r="B21" s="224"/>
      <c r="C21" s="49"/>
      <c r="D21" s="49"/>
      <c r="E21" s="49"/>
      <c r="F21" s="193"/>
      <c r="G21" s="52"/>
      <c r="H21" s="220"/>
      <c r="I21" s="28"/>
      <c r="J21" s="37"/>
      <c r="K21" s="37"/>
    </row>
    <row r="22" spans="1:11" ht="15">
      <c r="A22" s="23"/>
      <c r="B22" s="224"/>
      <c r="C22" s="49"/>
      <c r="D22" s="49"/>
      <c r="E22" s="49"/>
      <c r="F22" s="193"/>
      <c r="G22" s="52"/>
      <c r="H22" s="220"/>
      <c r="I22" s="28"/>
      <c r="J22" s="37"/>
      <c r="K22" s="37"/>
    </row>
    <row r="23" spans="1:11">
      <c r="A23" s="23"/>
      <c r="B23" s="224"/>
      <c r="C23" s="49"/>
      <c r="D23" s="49"/>
      <c r="E23" s="49"/>
      <c r="F23" s="193"/>
      <c r="G23" s="52"/>
      <c r="H23" s="220"/>
      <c r="I23" s="223"/>
      <c r="J23" s="37"/>
      <c r="K23" s="37"/>
    </row>
    <row r="24" spans="1:11" ht="15">
      <c r="A24" s="23"/>
      <c r="B24" s="224"/>
      <c r="C24" s="49"/>
      <c r="D24" s="49"/>
      <c r="E24" s="49"/>
      <c r="F24" s="193"/>
      <c r="G24" s="52"/>
      <c r="H24" s="220"/>
      <c r="I24" s="28"/>
      <c r="J24" s="37"/>
      <c r="K24" s="37"/>
    </row>
    <row r="25" spans="1:11">
      <c r="A25" s="23"/>
      <c r="B25" s="224"/>
      <c r="C25" s="50"/>
      <c r="D25" s="50"/>
      <c r="E25" s="50"/>
      <c r="F25" s="193"/>
      <c r="G25" s="52"/>
      <c r="H25" s="220"/>
      <c r="I25" s="225"/>
    </row>
    <row r="26" spans="1:11">
      <c r="A26" s="1"/>
      <c r="B26" s="225"/>
      <c r="C26" s="1"/>
      <c r="D26" s="1"/>
      <c r="E26" s="1"/>
      <c r="F26" s="223"/>
      <c r="G26" s="1"/>
      <c r="H26" s="225"/>
      <c r="I26" s="225"/>
    </row>
    <row r="27" spans="1:11">
      <c r="A27" s="1"/>
      <c r="B27" s="225"/>
      <c r="C27" s="1"/>
      <c r="D27" s="1"/>
      <c r="E27" s="1"/>
      <c r="F27" s="225"/>
      <c r="G27" s="1"/>
      <c r="H27" s="225"/>
      <c r="I27" s="225"/>
    </row>
    <row r="28" spans="1:11">
      <c r="A28" s="1"/>
      <c r="B28" s="225"/>
      <c r="C28" s="1"/>
      <c r="D28" s="1"/>
      <c r="E28" s="1"/>
      <c r="F28" s="225"/>
      <c r="G28" s="1"/>
      <c r="H28" s="225"/>
      <c r="I28" s="225"/>
    </row>
  </sheetData>
  <phoneticPr fontId="20" type="noConversion"/>
  <printOptions gridLines="1"/>
  <pageMargins left="0.75" right="0.75" top="1" bottom="1" header="0.5" footer="0.5"/>
  <pageSetup scale="73" orientation="landscape" horizontalDpi="4294967294" verticalDpi="20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4" sqref="G4"/>
    </sheetView>
  </sheetViews>
  <sheetFormatPr defaultRowHeight="13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opLeftCell="A2" zoomScale="90" zoomScaleNormal="90" workbookViewId="0">
      <selection activeCell="C27" sqref="C27"/>
    </sheetView>
  </sheetViews>
  <sheetFormatPr defaultColWidth="9.109375" defaultRowHeight="13.2"/>
  <cols>
    <col min="1" max="1" width="20.5546875" style="170" customWidth="1"/>
    <col min="2" max="2" width="22.6640625" style="68" customWidth="1"/>
    <col min="3" max="7" width="15.6640625" style="170" customWidth="1"/>
    <col min="8" max="8" width="15.6640625" style="2" customWidth="1"/>
    <col min="9" max="9" width="2.6640625" style="68" customWidth="1"/>
    <col min="10" max="16384" width="9.109375" style="68"/>
  </cols>
  <sheetData>
    <row r="1" spans="1:11" s="170" customFormat="1" ht="25.5" customHeight="1">
      <c r="A1" s="349" t="s">
        <v>112</v>
      </c>
      <c r="B1" s="171"/>
      <c r="C1" s="173"/>
      <c r="D1" s="173"/>
      <c r="E1" s="173"/>
      <c r="F1" s="173"/>
      <c r="G1" s="173"/>
      <c r="H1" s="367"/>
    </row>
    <row r="2" spans="1:11" s="170" customFormat="1" ht="2.25" customHeight="1">
      <c r="B2" s="170" t="s">
        <v>42</v>
      </c>
      <c r="C2" s="172" t="s">
        <v>46</v>
      </c>
      <c r="D2" s="172" t="s">
        <v>60</v>
      </c>
      <c r="E2" s="172" t="s">
        <v>46</v>
      </c>
      <c r="F2" s="172" t="s">
        <v>46</v>
      </c>
      <c r="G2" s="172" t="s">
        <v>46</v>
      </c>
      <c r="H2" s="368"/>
      <c r="I2" s="170" t="s">
        <v>46</v>
      </c>
    </row>
    <row r="3" spans="1:11" ht="72">
      <c r="A3" s="259" t="s">
        <v>98</v>
      </c>
      <c r="B3" s="259"/>
      <c r="C3" s="406" t="s">
        <v>122</v>
      </c>
      <c r="D3" s="406" t="s">
        <v>123</v>
      </c>
      <c r="E3" s="406" t="s">
        <v>124</v>
      </c>
      <c r="F3" s="406" t="s">
        <v>125</v>
      </c>
      <c r="G3" s="406" t="s">
        <v>126</v>
      </c>
      <c r="H3" s="406" t="s">
        <v>127</v>
      </c>
      <c r="I3" s="260"/>
      <c r="J3" s="260"/>
      <c r="K3" s="260"/>
    </row>
    <row r="4" spans="1:11" ht="15.75" customHeight="1">
      <c r="A4" s="261">
        <v>1</v>
      </c>
      <c r="B4" s="403" t="s">
        <v>132</v>
      </c>
      <c r="C4" s="339">
        <v>79</v>
      </c>
      <c r="D4" s="339">
        <v>69</v>
      </c>
      <c r="E4" s="339">
        <v>47</v>
      </c>
      <c r="F4" s="339">
        <v>67</v>
      </c>
      <c r="G4" s="339">
        <v>70</v>
      </c>
      <c r="H4" s="339"/>
      <c r="I4" s="269"/>
      <c r="J4" s="269"/>
      <c r="K4" s="269"/>
    </row>
    <row r="5" spans="1:11" ht="15.75" customHeight="1">
      <c r="A5" s="261">
        <v>2</v>
      </c>
      <c r="B5" s="408" t="s">
        <v>133</v>
      </c>
      <c r="C5" s="339">
        <v>73</v>
      </c>
      <c r="D5" s="339"/>
      <c r="E5" s="339">
        <v>57</v>
      </c>
      <c r="F5" s="339">
        <v>65</v>
      </c>
      <c r="G5" s="339">
        <v>43</v>
      </c>
      <c r="H5" s="339"/>
      <c r="I5" s="269"/>
      <c r="J5" s="269"/>
      <c r="K5" s="269"/>
    </row>
    <row r="6" spans="1:11" ht="17.399999999999999">
      <c r="A6" s="261">
        <v>3</v>
      </c>
      <c r="B6" s="403" t="s">
        <v>134</v>
      </c>
      <c r="C6" s="337">
        <v>63</v>
      </c>
      <c r="D6" s="337">
        <v>50</v>
      </c>
      <c r="E6" s="337">
        <v>23</v>
      </c>
      <c r="F6" s="337">
        <v>75</v>
      </c>
      <c r="G6" s="369">
        <v>0</v>
      </c>
      <c r="H6" s="337">
        <v>63</v>
      </c>
      <c r="I6" s="269"/>
      <c r="J6" s="269"/>
      <c r="K6" s="269"/>
    </row>
    <row r="7" spans="1:11" ht="17.399999999999999">
      <c r="A7" s="261">
        <v>4</v>
      </c>
      <c r="B7" s="403" t="s">
        <v>135</v>
      </c>
      <c r="C7" s="337">
        <v>91</v>
      </c>
      <c r="D7" s="337">
        <v>67</v>
      </c>
      <c r="E7" s="337">
        <v>22</v>
      </c>
      <c r="F7" s="337">
        <v>69</v>
      </c>
      <c r="G7" s="337">
        <v>70</v>
      </c>
      <c r="H7" s="337">
        <v>88</v>
      </c>
      <c r="I7" s="269"/>
      <c r="J7" s="269"/>
      <c r="K7" s="269"/>
    </row>
    <row r="8" spans="1:11" ht="17.399999999999999">
      <c r="A8" s="261">
        <v>5</v>
      </c>
      <c r="B8" s="409" t="s">
        <v>136</v>
      </c>
      <c r="C8" s="337">
        <v>80</v>
      </c>
      <c r="D8" s="337">
        <v>60</v>
      </c>
      <c r="E8" s="337">
        <v>34</v>
      </c>
      <c r="F8" s="337">
        <v>23</v>
      </c>
      <c r="G8" s="337">
        <v>32</v>
      </c>
      <c r="H8" s="337"/>
      <c r="I8" s="269"/>
      <c r="J8" s="269"/>
      <c r="K8" s="269"/>
    </row>
    <row r="9" spans="1:11" ht="17.399999999999999">
      <c r="A9" s="261">
        <v>6</v>
      </c>
      <c r="B9" s="403" t="s">
        <v>137</v>
      </c>
      <c r="C9" s="337">
        <v>59</v>
      </c>
      <c r="D9" s="337">
        <v>56</v>
      </c>
      <c r="E9" s="337">
        <v>33</v>
      </c>
      <c r="F9" s="337">
        <v>37</v>
      </c>
      <c r="G9" s="369">
        <v>0</v>
      </c>
      <c r="H9" s="337">
        <v>58</v>
      </c>
      <c r="I9" s="269"/>
      <c r="J9" s="269"/>
      <c r="K9" s="269"/>
    </row>
    <row r="10" spans="1:11" ht="17.399999999999999">
      <c r="A10" s="261">
        <v>7</v>
      </c>
      <c r="B10" s="403" t="s">
        <v>178</v>
      </c>
      <c r="C10" s="337">
        <v>49</v>
      </c>
      <c r="D10" s="337">
        <v>73</v>
      </c>
      <c r="E10" s="337">
        <v>30</v>
      </c>
      <c r="F10" s="337">
        <v>43</v>
      </c>
      <c r="G10" s="337"/>
      <c r="H10" s="337">
        <v>54</v>
      </c>
      <c r="I10" s="269"/>
      <c r="J10" s="269"/>
      <c r="K10" s="269"/>
    </row>
    <row r="11" spans="1:11" ht="17.399999999999999">
      <c r="A11" s="261">
        <v>8</v>
      </c>
      <c r="B11" s="261"/>
      <c r="C11" s="337"/>
      <c r="D11" s="337"/>
      <c r="E11" s="337"/>
      <c r="F11" s="337"/>
      <c r="G11" s="337"/>
      <c r="H11" s="337"/>
      <c r="I11" s="270"/>
      <c r="J11" s="270"/>
      <c r="K11" s="269"/>
    </row>
    <row r="12" spans="1:11" ht="17.399999999999999">
      <c r="A12" s="261">
        <v>9</v>
      </c>
      <c r="B12" s="261"/>
      <c r="C12" s="337"/>
      <c r="D12" s="337"/>
      <c r="E12" s="337"/>
      <c r="F12" s="337"/>
      <c r="G12" s="337"/>
      <c r="H12" s="337"/>
      <c r="I12" s="270"/>
      <c r="J12" s="269"/>
      <c r="K12" s="269"/>
    </row>
    <row r="13" spans="1:11" ht="17.399999999999999">
      <c r="A13" s="341">
        <v>10</v>
      </c>
      <c r="B13" s="261"/>
      <c r="C13" s="337"/>
      <c r="D13" s="337"/>
      <c r="E13" s="337"/>
      <c r="F13" s="337"/>
      <c r="G13" s="337"/>
      <c r="H13" s="369"/>
      <c r="I13" s="270"/>
      <c r="J13" s="269"/>
      <c r="K13" s="269"/>
    </row>
    <row r="14" spans="1:11" ht="17.399999999999999">
      <c r="A14" s="341">
        <v>11</v>
      </c>
      <c r="B14" s="261"/>
      <c r="C14" s="337"/>
      <c r="D14" s="337"/>
      <c r="E14" s="337"/>
      <c r="F14" s="337"/>
      <c r="G14" s="337"/>
      <c r="H14" s="369"/>
      <c r="I14" s="270"/>
      <c r="J14" s="269"/>
      <c r="K14" s="269"/>
    </row>
    <row r="15" spans="1:11" ht="17.399999999999999">
      <c r="A15" s="341">
        <v>12</v>
      </c>
      <c r="B15" s="261"/>
      <c r="C15" s="337"/>
      <c r="D15" s="337"/>
      <c r="E15" s="337"/>
      <c r="F15" s="337"/>
      <c r="G15" s="337"/>
      <c r="H15" s="369"/>
      <c r="I15" s="270"/>
      <c r="J15" s="269"/>
      <c r="K15" s="269"/>
    </row>
    <row r="16" spans="1:11" ht="17.399999999999999">
      <c r="A16" s="341">
        <v>13</v>
      </c>
      <c r="B16" s="261"/>
      <c r="C16" s="337"/>
      <c r="D16" s="337"/>
      <c r="E16" s="337"/>
      <c r="F16" s="337"/>
      <c r="G16" s="337"/>
      <c r="H16" s="369"/>
      <c r="I16" s="270"/>
      <c r="J16" s="269"/>
      <c r="K16" s="269"/>
    </row>
    <row r="17" spans="1:11" ht="17.399999999999999">
      <c r="A17" s="341">
        <v>14</v>
      </c>
      <c r="B17" s="261"/>
      <c r="C17" s="337"/>
      <c r="D17" s="337"/>
      <c r="E17" s="337"/>
      <c r="F17" s="337"/>
      <c r="G17" s="337"/>
      <c r="H17" s="369"/>
      <c r="I17" s="270"/>
      <c r="J17" s="269"/>
      <c r="K17" s="269"/>
    </row>
    <row r="18" spans="1:11" ht="17.399999999999999">
      <c r="A18" s="341">
        <v>15</v>
      </c>
      <c r="B18" s="261"/>
      <c r="C18" s="337"/>
      <c r="D18" s="337"/>
      <c r="E18" s="337"/>
      <c r="F18" s="337"/>
      <c r="G18" s="337"/>
      <c r="H18" s="369"/>
      <c r="I18" s="270"/>
      <c r="J18" s="269"/>
      <c r="K18" s="269"/>
    </row>
    <row r="19" spans="1:11" ht="17.399999999999999">
      <c r="A19" s="341">
        <v>16</v>
      </c>
      <c r="B19" s="261"/>
      <c r="C19" s="337"/>
      <c r="D19" s="337"/>
      <c r="E19" s="337"/>
      <c r="F19" s="337"/>
      <c r="G19" s="337"/>
      <c r="H19" s="369"/>
      <c r="I19" s="270"/>
      <c r="J19" s="269"/>
      <c r="K19" s="269"/>
    </row>
    <row r="20" spans="1:11" ht="17.399999999999999">
      <c r="A20" s="341">
        <v>17</v>
      </c>
      <c r="B20" s="261"/>
      <c r="C20" s="337"/>
      <c r="D20" s="337"/>
      <c r="E20" s="337"/>
      <c r="F20" s="337"/>
      <c r="G20" s="337"/>
      <c r="H20" s="369"/>
      <c r="I20" s="270"/>
      <c r="J20" s="269"/>
      <c r="K20" s="269"/>
    </row>
    <row r="21" spans="1:11" ht="17.399999999999999">
      <c r="A21" s="341">
        <v>18</v>
      </c>
      <c r="B21" s="261"/>
      <c r="C21" s="337"/>
      <c r="D21" s="337"/>
      <c r="E21" s="337"/>
      <c r="F21" s="337"/>
      <c r="G21" s="337"/>
      <c r="H21" s="369"/>
      <c r="I21" s="270"/>
      <c r="J21" s="269"/>
      <c r="K21" s="269"/>
    </row>
    <row r="22" spans="1:11" ht="17.399999999999999">
      <c r="A22" s="341">
        <v>19</v>
      </c>
      <c r="B22" s="261"/>
      <c r="C22" s="337"/>
      <c r="D22" s="337"/>
      <c r="E22" s="337"/>
      <c r="F22" s="337"/>
      <c r="G22" s="337"/>
      <c r="H22" s="369"/>
      <c r="I22" s="270"/>
      <c r="J22" s="269"/>
      <c r="K22" s="269"/>
    </row>
    <row r="23" spans="1:11" ht="17.399999999999999">
      <c r="A23" s="341">
        <v>20</v>
      </c>
      <c r="B23" s="261"/>
      <c r="C23" s="337"/>
      <c r="D23" s="337"/>
      <c r="E23" s="337"/>
      <c r="F23" s="337"/>
      <c r="G23" s="337"/>
      <c r="H23" s="369"/>
      <c r="I23" s="270"/>
      <c r="J23" s="269"/>
      <c r="K23" s="269"/>
    </row>
    <row r="24" spans="1:11" ht="17.399999999999999">
      <c r="A24" s="341">
        <v>21</v>
      </c>
      <c r="B24" s="261"/>
      <c r="C24" s="337"/>
      <c r="D24" s="337"/>
      <c r="E24" s="337"/>
      <c r="F24" s="337"/>
      <c r="G24" s="337"/>
      <c r="H24" s="369"/>
      <c r="I24" s="270"/>
      <c r="J24" s="269"/>
      <c r="K24" s="269"/>
    </row>
    <row r="25" spans="1:11" ht="17.399999999999999">
      <c r="A25" s="341">
        <v>22</v>
      </c>
      <c r="B25" s="261"/>
      <c r="C25" s="337"/>
      <c r="D25" s="337"/>
      <c r="E25" s="337"/>
      <c r="F25" s="337"/>
      <c r="G25" s="337"/>
      <c r="H25" s="369"/>
      <c r="I25" s="270"/>
      <c r="J25" s="269"/>
      <c r="K25" s="269"/>
    </row>
    <row r="26" spans="1:11" ht="17.399999999999999">
      <c r="A26" s="403"/>
      <c r="B26" s="261"/>
      <c r="C26" s="337"/>
      <c r="D26" s="337"/>
      <c r="E26" s="337"/>
      <c r="F26" s="337"/>
      <c r="G26" s="337"/>
      <c r="H26" s="369"/>
      <c r="I26" s="270"/>
      <c r="J26" s="271" t="s">
        <v>24</v>
      </c>
      <c r="K26" s="269" t="s">
        <v>24</v>
      </c>
    </row>
    <row r="27" spans="1:11" ht="17.399999999999999">
      <c r="A27" s="261" t="s">
        <v>43</v>
      </c>
      <c r="B27" s="261"/>
      <c r="C27" s="272">
        <f>AVERAGE(C4:C26)</f>
        <v>70.571428571428569</v>
      </c>
      <c r="D27" s="272">
        <f>AVERAGE(D4:D26)</f>
        <v>62.5</v>
      </c>
      <c r="E27" s="272">
        <f>AVERAGE(E4:E26)</f>
        <v>35.142857142857146</v>
      </c>
      <c r="F27" s="272">
        <f t="shared" ref="F27:G27" si="0">AVERAGE(F4:F26)</f>
        <v>54.142857142857146</v>
      </c>
      <c r="G27" s="272">
        <f t="shared" si="0"/>
        <v>35.833333333333336</v>
      </c>
      <c r="H27" s="272">
        <f>AVERAGE(H4:H26)</f>
        <v>65.75</v>
      </c>
      <c r="I27" s="269"/>
      <c r="J27" s="271" t="s">
        <v>24</v>
      </c>
      <c r="K27" s="269" t="s">
        <v>24</v>
      </c>
    </row>
    <row r="28" spans="1:11" ht="17.399999999999999">
      <c r="A28" s="261" t="s">
        <v>28</v>
      </c>
      <c r="B28" s="260"/>
      <c r="C28" s="273">
        <f>IF(C27&lt;5,5,C27)</f>
        <v>70.571428571428569</v>
      </c>
      <c r="D28" s="273">
        <f>IF(D27&lt;5,5,D27)</f>
        <v>62.5</v>
      </c>
      <c r="E28" s="273">
        <f>IF(E27&lt;5,5,E27)</f>
        <v>35.142857142857146</v>
      </c>
      <c r="F28" s="273">
        <f t="shared" ref="F28:G28" si="1">IF(F27&lt;5,5,F27)</f>
        <v>54.142857142857146</v>
      </c>
      <c r="G28" s="273">
        <f t="shared" si="1"/>
        <v>35.833333333333336</v>
      </c>
      <c r="H28" s="273">
        <f>IF(H27&lt;5,5,H27)</f>
        <v>65.75</v>
      </c>
      <c r="I28" s="269"/>
      <c r="J28" s="271"/>
      <c r="K28" s="269"/>
    </row>
    <row r="29" spans="1:11" ht="17.399999999999999">
      <c r="A29" s="261" t="s">
        <v>108</v>
      </c>
      <c r="B29" s="270"/>
      <c r="C29" s="270">
        <f t="shared" ref="C29:H29" si="2">RANK(C28,$C$28:$H$28)</f>
        <v>1</v>
      </c>
      <c r="D29" s="270">
        <f t="shared" si="2"/>
        <v>3</v>
      </c>
      <c r="E29" s="270">
        <f t="shared" si="2"/>
        <v>6</v>
      </c>
      <c r="F29" s="270">
        <f t="shared" si="2"/>
        <v>4</v>
      </c>
      <c r="G29" s="270">
        <f t="shared" si="2"/>
        <v>5</v>
      </c>
      <c r="H29" s="270">
        <f t="shared" si="2"/>
        <v>2</v>
      </c>
      <c r="I29" s="269"/>
      <c r="J29" s="271"/>
      <c r="K29" s="269"/>
    </row>
    <row r="31" spans="1:11">
      <c r="A31" s="342" t="s">
        <v>109</v>
      </c>
      <c r="C31" s="170">
        <f t="shared" ref="C31:H31" si="3">COUNT(C4:C26)</f>
        <v>7</v>
      </c>
      <c r="D31" s="170">
        <f t="shared" si="3"/>
        <v>6</v>
      </c>
      <c r="E31" s="170">
        <f t="shared" si="3"/>
        <v>7</v>
      </c>
      <c r="F31" s="170">
        <f t="shared" si="3"/>
        <v>7</v>
      </c>
      <c r="G31" s="170">
        <f t="shared" si="3"/>
        <v>6</v>
      </c>
      <c r="H31" s="170">
        <f t="shared" si="3"/>
        <v>4</v>
      </c>
    </row>
    <row r="41" spans="12:12">
      <c r="L41"/>
    </row>
  </sheetData>
  <phoneticPr fontId="20" type="noConversion"/>
  <printOptions gridLines="1"/>
  <pageMargins left="0.75" right="0.75" top="1" bottom="1" header="0.5" footer="0.5"/>
  <pageSetup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zoomScale="75" workbookViewId="0">
      <selection activeCell="E9" sqref="E9"/>
    </sheetView>
  </sheetViews>
  <sheetFormatPr defaultRowHeight="13.2"/>
  <cols>
    <col min="1" max="1" width="50.88671875" customWidth="1"/>
    <col min="2" max="2" width="13.33203125" bestFit="1" customWidth="1"/>
    <col min="3" max="3" width="12.109375" bestFit="1" customWidth="1"/>
  </cols>
  <sheetData>
    <row r="1" spans="1:8" s="228" customFormat="1" ht="30" customHeight="1">
      <c r="A1" s="229" t="s">
        <v>113</v>
      </c>
      <c r="B1" s="230"/>
      <c r="C1" s="230"/>
    </row>
    <row r="2" spans="1:8" s="228" customFormat="1" ht="30" customHeight="1">
      <c r="A2" s="230"/>
      <c r="B2" s="230"/>
      <c r="C2" s="230"/>
    </row>
    <row r="3" spans="1:8" s="228" customFormat="1" ht="30" customHeight="1">
      <c r="A3" s="256"/>
      <c r="B3" s="257" t="s">
        <v>5</v>
      </c>
      <c r="C3" s="258" t="s">
        <v>16</v>
      </c>
    </row>
    <row r="4" spans="1:8" s="228" customFormat="1" ht="24.9" customHeight="1">
      <c r="A4" s="405" t="s">
        <v>122</v>
      </c>
      <c r="B4" s="378">
        <v>50</v>
      </c>
      <c r="C4" s="350">
        <f t="shared" ref="C4:C9" si="0">RANK(B4,$B$5:$B$9)</f>
        <v>1</v>
      </c>
    </row>
    <row r="5" spans="1:8" s="228" customFormat="1" ht="24.9" customHeight="1">
      <c r="A5" s="405" t="s">
        <v>123</v>
      </c>
      <c r="B5" s="378">
        <v>50</v>
      </c>
      <c r="C5" s="350">
        <f t="shared" si="0"/>
        <v>1</v>
      </c>
    </row>
    <row r="6" spans="1:8" s="228" customFormat="1" ht="24.9" customHeight="1">
      <c r="A6" s="405" t="s">
        <v>124</v>
      </c>
      <c r="B6" s="378">
        <v>50</v>
      </c>
      <c r="C6" s="350">
        <f t="shared" si="0"/>
        <v>1</v>
      </c>
      <c r="H6" s="379"/>
    </row>
    <row r="7" spans="1:8" s="228" customFormat="1" ht="24.9" customHeight="1">
      <c r="A7" s="405" t="s">
        <v>125</v>
      </c>
      <c r="B7" s="378">
        <v>50</v>
      </c>
      <c r="C7" s="350">
        <f t="shared" si="0"/>
        <v>1</v>
      </c>
    </row>
    <row r="8" spans="1:8" s="228" customFormat="1" ht="24.9" customHeight="1">
      <c r="A8" s="405" t="s">
        <v>126</v>
      </c>
      <c r="B8" s="378">
        <v>50</v>
      </c>
      <c r="C8" s="350">
        <f t="shared" si="0"/>
        <v>1</v>
      </c>
    </row>
    <row r="9" spans="1:8" s="228" customFormat="1" ht="24.9" customHeight="1">
      <c r="A9" s="405" t="s">
        <v>127</v>
      </c>
      <c r="B9" s="378">
        <v>50</v>
      </c>
      <c r="C9" s="350">
        <f t="shared" si="0"/>
        <v>1</v>
      </c>
    </row>
    <row r="10" spans="1:8">
      <c r="A10" s="133"/>
      <c r="B10" s="185"/>
      <c r="C10" s="27"/>
    </row>
    <row r="11" spans="1:8">
      <c r="A11" s="133"/>
      <c r="B11" s="185"/>
      <c r="C11" s="27"/>
    </row>
    <row r="12" spans="1:8" s="143" customFormat="1">
      <c r="A12" s="133"/>
      <c r="B12" s="185"/>
      <c r="C12" s="169"/>
    </row>
    <row r="13" spans="1:8">
      <c r="A13" s="133"/>
      <c r="B13" s="185"/>
      <c r="C13" s="27"/>
    </row>
    <row r="14" spans="1:8">
      <c r="A14" s="133"/>
      <c r="B14" s="185"/>
      <c r="C14" s="27"/>
    </row>
    <row r="15" spans="1:8">
      <c r="A15" s="133"/>
      <c r="B15" s="185"/>
      <c r="C15" s="27"/>
    </row>
    <row r="18" spans="1:1">
      <c r="A18" s="23"/>
    </row>
    <row r="19" spans="1:1">
      <c r="A19" s="23"/>
    </row>
    <row r="20" spans="1:1">
      <c r="A20" s="23"/>
    </row>
    <row r="21" spans="1:1">
      <c r="A21" s="23"/>
    </row>
    <row r="22" spans="1:1">
      <c r="A22" s="23"/>
    </row>
    <row r="23" spans="1:1">
      <c r="A23" s="23"/>
    </row>
  </sheetData>
  <phoneticPr fontId="20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opLeftCell="A2" workbookViewId="0">
      <selection activeCell="C10" sqref="C10"/>
    </sheetView>
  </sheetViews>
  <sheetFormatPr defaultRowHeight="13.2"/>
  <cols>
    <col min="1" max="1" width="34.44140625" customWidth="1"/>
    <col min="2" max="3" width="11.44140625" bestFit="1" customWidth="1"/>
    <col min="4" max="4" width="9.109375" hidden="1" customWidth="1"/>
    <col min="5" max="5" width="14.88671875" customWidth="1"/>
    <col min="6" max="6" width="7.5546875" customWidth="1"/>
    <col min="7" max="7" width="10.33203125" customWidth="1"/>
    <col min="8" max="8" width="11.6640625" customWidth="1"/>
    <col min="9" max="9" width="13.6640625" customWidth="1"/>
    <col min="10" max="10" width="9.88671875" customWidth="1"/>
  </cols>
  <sheetData>
    <row r="1" spans="1:16" ht="17.399999999999999">
      <c r="A1" s="7" t="s">
        <v>114</v>
      </c>
      <c r="B1" s="6"/>
      <c r="C1" s="6"/>
      <c r="D1" s="6"/>
    </row>
    <row r="2" spans="1:16" s="68" customFormat="1">
      <c r="A2" s="37"/>
      <c r="B2" s="37"/>
      <c r="C2" s="37"/>
      <c r="D2" s="37"/>
    </row>
    <row r="3" spans="1:16" s="68" customFormat="1" ht="17.399999999999999">
      <c r="A3" s="37"/>
      <c r="B3" s="69"/>
      <c r="C3" s="80"/>
      <c r="D3" s="37"/>
      <c r="G3" s="289"/>
    </row>
    <row r="4" spans="1:16" s="68" customFormat="1" ht="52.8">
      <c r="A4" s="135" t="s">
        <v>65</v>
      </c>
      <c r="B4" s="135"/>
      <c r="C4" s="135" t="s">
        <v>40</v>
      </c>
      <c r="D4" s="135"/>
      <c r="E4" s="265" t="s">
        <v>66</v>
      </c>
      <c r="F4" s="265"/>
      <c r="G4" s="265" t="s">
        <v>67</v>
      </c>
      <c r="H4" s="265" t="s">
        <v>68</v>
      </c>
      <c r="I4" s="265" t="s">
        <v>69</v>
      </c>
      <c r="J4" s="265"/>
      <c r="K4" s="287" t="s">
        <v>77</v>
      </c>
      <c r="L4" s="265" t="s">
        <v>16</v>
      </c>
      <c r="M4"/>
    </row>
    <row r="5" spans="1:16" s="68" customFormat="1">
      <c r="A5"/>
      <c r="B5"/>
      <c r="C5" s="266"/>
      <c r="D5" s="266"/>
      <c r="E5"/>
      <c r="F5"/>
      <c r="G5" s="178"/>
      <c r="H5" s="178"/>
      <c r="I5" s="267"/>
      <c r="J5"/>
      <c r="K5"/>
      <c r="L5"/>
    </row>
    <row r="6" spans="1:16" ht="18">
      <c r="A6" s="405" t="s">
        <v>122</v>
      </c>
      <c r="C6" s="416">
        <v>38252.400000000001</v>
      </c>
      <c r="D6" s="353"/>
      <c r="E6" s="354">
        <f>-($B$16*C6)+$B$17</f>
        <v>0</v>
      </c>
      <c r="G6" s="376">
        <v>8</v>
      </c>
      <c r="H6" s="387">
        <v>7</v>
      </c>
      <c r="I6" s="388">
        <v>2</v>
      </c>
      <c r="K6" s="357">
        <f>SUM(E6:I6)</f>
        <v>17</v>
      </c>
      <c r="L6" s="358">
        <f t="shared" ref="L6:L11" si="0">RANK(K6,$K$6:$K$11)</f>
        <v>4</v>
      </c>
    </row>
    <row r="7" spans="1:16" ht="15.75" customHeight="1">
      <c r="A7" s="405" t="s">
        <v>123</v>
      </c>
      <c r="C7" s="373"/>
      <c r="D7" s="353"/>
      <c r="E7" s="354"/>
      <c r="G7" s="389"/>
      <c r="H7" s="390"/>
      <c r="I7" s="391"/>
      <c r="K7" s="357">
        <f t="shared" ref="K7:K11" si="1">SUM(E7:I7)</f>
        <v>0</v>
      </c>
      <c r="L7" s="358">
        <f t="shared" si="0"/>
        <v>5</v>
      </c>
    </row>
    <row r="8" spans="1:16" ht="18">
      <c r="A8" s="405" t="s">
        <v>124</v>
      </c>
      <c r="C8" s="373">
        <v>17950</v>
      </c>
      <c r="D8" s="355"/>
      <c r="E8" s="354">
        <f t="shared" ref="E8:E11" si="2">-($B$16*C8)+$B$17</f>
        <v>20</v>
      </c>
      <c r="G8" s="389">
        <v>7</v>
      </c>
      <c r="H8" s="390">
        <v>7</v>
      </c>
      <c r="I8" s="391">
        <v>8</v>
      </c>
      <c r="K8" s="357">
        <f t="shared" si="1"/>
        <v>42</v>
      </c>
      <c r="L8" s="358">
        <f t="shared" si="0"/>
        <v>1</v>
      </c>
      <c r="N8" s="433"/>
      <c r="O8" s="433"/>
      <c r="P8" s="433"/>
    </row>
    <row r="9" spans="1:16" ht="18">
      <c r="A9" s="405" t="s">
        <v>125</v>
      </c>
      <c r="C9" s="374">
        <v>19458</v>
      </c>
      <c r="D9" s="353"/>
      <c r="E9" s="354">
        <f t="shared" si="2"/>
        <v>18.514461344471592</v>
      </c>
      <c r="G9" s="389">
        <v>9</v>
      </c>
      <c r="H9" s="390">
        <v>8</v>
      </c>
      <c r="I9" s="391">
        <v>6</v>
      </c>
      <c r="K9" s="357">
        <f t="shared" si="1"/>
        <v>41.514461344471592</v>
      </c>
      <c r="L9" s="358">
        <f t="shared" si="0"/>
        <v>2</v>
      </c>
      <c r="N9" s="178"/>
      <c r="O9" s="178"/>
      <c r="P9" s="178"/>
    </row>
    <row r="10" spans="1:16" ht="18">
      <c r="A10" s="405" t="s">
        <v>126</v>
      </c>
      <c r="C10" s="375"/>
      <c r="D10" s="356"/>
      <c r="E10" s="354">
        <v>0</v>
      </c>
      <c r="G10" s="389"/>
      <c r="H10" s="390"/>
      <c r="I10" s="391"/>
      <c r="K10" s="357">
        <f t="shared" si="1"/>
        <v>0</v>
      </c>
      <c r="L10" s="358">
        <f t="shared" si="0"/>
        <v>5</v>
      </c>
      <c r="N10" s="178"/>
      <c r="O10" s="178"/>
      <c r="P10" s="178"/>
    </row>
    <row r="11" spans="1:16" ht="18">
      <c r="A11" s="405" t="s">
        <v>127</v>
      </c>
      <c r="C11" s="417">
        <v>28828.739283759998</v>
      </c>
      <c r="D11" s="353"/>
      <c r="E11" s="354">
        <f t="shared" si="2"/>
        <v>9.2832972616439484</v>
      </c>
      <c r="G11" s="389">
        <v>8</v>
      </c>
      <c r="H11" s="390">
        <v>8</v>
      </c>
      <c r="I11" s="391">
        <v>7</v>
      </c>
      <c r="K11" s="357">
        <f t="shared" si="1"/>
        <v>32.283297261643952</v>
      </c>
      <c r="L11" s="358">
        <f t="shared" si="0"/>
        <v>3</v>
      </c>
      <c r="N11" s="434"/>
      <c r="O11" s="434"/>
      <c r="P11" s="434"/>
    </row>
    <row r="12" spans="1:16">
      <c r="A12" s="186"/>
      <c r="B12" s="58"/>
      <c r="C12" s="52"/>
      <c r="D12" s="6"/>
      <c r="K12" t="s">
        <v>78</v>
      </c>
    </row>
    <row r="13" spans="1:16" s="143" customFormat="1" ht="14.4">
      <c r="A13" s="286" t="s">
        <v>70</v>
      </c>
      <c r="B13" s="280"/>
      <c r="C13" s="282"/>
      <c r="D13" s="137"/>
    </row>
    <row r="14" spans="1:16">
      <c r="A14" s="281" t="s">
        <v>71</v>
      </c>
      <c r="B14" s="277"/>
      <c r="C14" s="279"/>
      <c r="D14" s="6"/>
      <c r="G14" t="s">
        <v>97</v>
      </c>
    </row>
    <row r="15" spans="1:16">
      <c r="A15" s="281" t="s">
        <v>72</v>
      </c>
      <c r="B15" s="277"/>
      <c r="C15" s="279"/>
      <c r="D15" s="6"/>
    </row>
    <row r="16" spans="1:16">
      <c r="A16" s="281" t="s">
        <v>73</v>
      </c>
      <c r="B16" s="284">
        <f>20/(B19-B18)</f>
        <v>9.8510520923634636E-4</v>
      </c>
      <c r="C16" s="279"/>
      <c r="D16" s="6"/>
    </row>
    <row r="17" spans="1:4">
      <c r="A17" s="281" t="s">
        <v>74</v>
      </c>
      <c r="B17" s="277">
        <f>20+(B16*B18)</f>
        <v>37.682638505792418</v>
      </c>
      <c r="C17" s="279"/>
      <c r="D17" s="6"/>
    </row>
    <row r="18" spans="1:4">
      <c r="A18" s="281" t="s">
        <v>58</v>
      </c>
      <c r="B18" s="392">
        <f>MIN(C6:C11)</f>
        <v>17950</v>
      </c>
      <c r="C18" s="279"/>
      <c r="D18" s="6"/>
    </row>
    <row r="19" spans="1:4">
      <c r="A19" s="278" t="s">
        <v>57</v>
      </c>
      <c r="B19" s="393">
        <f>MAX(C6:C11)</f>
        <v>38252.400000000001</v>
      </c>
      <c r="C19" s="279"/>
      <c r="D19" s="6"/>
    </row>
    <row r="20" spans="1:4">
      <c r="A20" s="278" t="s">
        <v>75</v>
      </c>
      <c r="B20" s="283">
        <v>20</v>
      </c>
      <c r="C20" s="279"/>
      <c r="D20" s="6"/>
    </row>
    <row r="21" spans="1:4">
      <c r="A21" s="278"/>
      <c r="B21" s="277"/>
      <c r="C21" s="279"/>
      <c r="D21" s="6"/>
    </row>
    <row r="22" spans="1:4">
      <c r="A22" s="285" t="s">
        <v>76</v>
      </c>
      <c r="B22" s="277"/>
      <c r="C22" s="279"/>
      <c r="D22" s="6"/>
    </row>
    <row r="23" spans="1:4">
      <c r="A23" s="49"/>
      <c r="C23" s="52"/>
      <c r="D23" s="6"/>
    </row>
    <row r="24" spans="1:4">
      <c r="A24" s="49"/>
      <c r="B24" s="39"/>
      <c r="C24" s="52"/>
      <c r="D24" s="6"/>
    </row>
    <row r="25" spans="1:4">
      <c r="A25" s="49"/>
      <c r="B25" s="39"/>
      <c r="C25" s="52"/>
      <c r="D25" s="6"/>
    </row>
    <row r="26" spans="1:4">
      <c r="A26" s="49"/>
      <c r="B26" s="39"/>
      <c r="C26" s="52"/>
      <c r="D26" s="6"/>
    </row>
    <row r="27" spans="1:4">
      <c r="A27" s="50"/>
      <c r="B27" s="39"/>
      <c r="C27" s="52"/>
    </row>
    <row r="28" spans="1:4">
      <c r="A28" s="1"/>
      <c r="B28" s="25"/>
      <c r="C28" s="1"/>
    </row>
    <row r="29" spans="1:4">
      <c r="A29" s="1"/>
      <c r="B29" s="1"/>
      <c r="C29" s="1"/>
    </row>
    <row r="30" spans="1:4">
      <c r="A30" s="1"/>
      <c r="B30" s="1"/>
      <c r="C30" s="1"/>
    </row>
  </sheetData>
  <mergeCells count="2">
    <mergeCell ref="N8:P8"/>
    <mergeCell ref="N11:P11"/>
  </mergeCells>
  <phoneticPr fontId="20" type="noConversion"/>
  <printOptions gridLines="1"/>
  <pageMargins left="0.75" right="0.75" top="1" bottom="1" header="0.5" footer="0.5"/>
  <pageSetup scale="69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activeCell="A2" sqref="A2"/>
    </sheetView>
  </sheetViews>
  <sheetFormatPr defaultRowHeight="13.2"/>
  <cols>
    <col min="1" max="1" width="46.77734375" customWidth="1"/>
    <col min="2" max="9" width="8.6640625" style="3" customWidth="1"/>
    <col min="10" max="10" width="10.5546875" customWidth="1"/>
    <col min="11" max="11" width="8.33203125" customWidth="1"/>
  </cols>
  <sheetData>
    <row r="1" spans="1:12" ht="17.399999999999999">
      <c r="A1" s="45" t="s">
        <v>115</v>
      </c>
      <c r="B1" s="41"/>
      <c r="C1" s="41"/>
      <c r="D1" s="41"/>
      <c r="E1" s="41"/>
      <c r="F1" s="41"/>
      <c r="G1" s="41"/>
      <c r="H1" s="41"/>
      <c r="I1" s="41"/>
      <c r="J1" s="30"/>
      <c r="K1" s="31"/>
      <c r="L1" s="30"/>
    </row>
    <row r="2" spans="1:12" ht="21">
      <c r="A2" s="244" t="s">
        <v>184</v>
      </c>
      <c r="B2" s="175"/>
      <c r="C2" s="175"/>
      <c r="D2" s="175"/>
      <c r="E2" s="175"/>
      <c r="F2" s="175"/>
      <c r="G2" s="175"/>
      <c r="H2" s="175"/>
      <c r="I2" s="175"/>
      <c r="J2" s="42"/>
      <c r="K2" s="31"/>
      <c r="L2" s="42"/>
    </row>
    <row r="3" spans="1:12" s="3" customFormat="1">
      <c r="A3" s="140"/>
      <c r="B3" s="215"/>
      <c r="C3" s="215"/>
      <c r="D3" s="215"/>
      <c r="E3" s="215"/>
      <c r="F3" s="215"/>
      <c r="G3" s="215"/>
      <c r="H3" s="215"/>
      <c r="I3" s="215"/>
      <c r="J3" s="43" t="s">
        <v>43</v>
      </c>
      <c r="K3" s="43" t="s">
        <v>28</v>
      </c>
      <c r="L3" s="46" t="s">
        <v>16</v>
      </c>
    </row>
    <row r="4" spans="1:12" ht="18.600000000000001" thickBot="1">
      <c r="A4" s="405" t="s">
        <v>122</v>
      </c>
      <c r="B4" s="385"/>
      <c r="C4" s="386"/>
      <c r="D4" s="386"/>
      <c r="E4" s="386"/>
      <c r="F4" s="386"/>
      <c r="G4" s="386"/>
      <c r="H4" s="386"/>
      <c r="I4" s="386"/>
      <c r="J4" s="423">
        <v>40</v>
      </c>
      <c r="K4" s="44">
        <v>0</v>
      </c>
      <c r="L4" s="47">
        <f>RANK($K4,$K$4:$K$9)</f>
        <v>1</v>
      </c>
    </row>
    <row r="5" spans="1:12" ht="18">
      <c r="A5" s="405" t="s">
        <v>123</v>
      </c>
      <c r="B5" s="346"/>
      <c r="C5" s="346"/>
      <c r="D5" s="346"/>
      <c r="E5" s="346"/>
      <c r="F5" s="346"/>
      <c r="G5" s="346"/>
      <c r="H5" s="346"/>
      <c r="I5" s="346"/>
      <c r="J5" s="44"/>
      <c r="K5" s="44"/>
      <c r="L5" s="47"/>
    </row>
    <row r="6" spans="1:12" ht="18">
      <c r="A6" s="405" t="s">
        <v>124</v>
      </c>
      <c r="B6" s="363"/>
      <c r="C6" s="363"/>
      <c r="D6" s="363"/>
      <c r="E6" s="363"/>
      <c r="F6" s="363"/>
      <c r="G6" s="363"/>
      <c r="H6" s="363"/>
      <c r="I6" s="363"/>
      <c r="J6" s="44"/>
      <c r="K6" s="44"/>
      <c r="L6" s="47"/>
    </row>
    <row r="7" spans="1:12" ht="18">
      <c r="A7" s="405" t="s">
        <v>125</v>
      </c>
      <c r="B7" s="364"/>
      <c r="C7" s="364"/>
      <c r="D7" s="364"/>
      <c r="E7" s="364"/>
      <c r="F7" s="364"/>
      <c r="G7" s="364"/>
      <c r="H7" s="364"/>
      <c r="I7" s="364"/>
      <c r="J7" s="44"/>
      <c r="K7" s="44"/>
      <c r="L7" s="47"/>
    </row>
    <row r="8" spans="1:12" ht="18">
      <c r="A8" s="405" t="s">
        <v>126</v>
      </c>
      <c r="B8" s="363"/>
      <c r="C8" s="363"/>
      <c r="D8" s="363"/>
      <c r="E8" s="363"/>
      <c r="F8" s="363"/>
      <c r="G8" s="363"/>
      <c r="H8" s="363"/>
      <c r="I8" s="363"/>
      <c r="J8" s="44"/>
      <c r="K8" s="44"/>
      <c r="L8" s="47"/>
    </row>
    <row r="9" spans="1:12" ht="18">
      <c r="A9" s="405" t="s">
        <v>127</v>
      </c>
      <c r="B9" s="364"/>
      <c r="C9" s="364"/>
      <c r="D9" s="364"/>
      <c r="E9" s="364"/>
      <c r="F9" s="364"/>
      <c r="G9" s="364"/>
      <c r="H9" s="364"/>
      <c r="I9" s="364"/>
      <c r="J9" s="422">
        <v>42</v>
      </c>
      <c r="K9" s="44">
        <v>0</v>
      </c>
      <c r="L9" s="47">
        <f t="shared" ref="L9" si="0">RANK($K9,$K$4:$K$9)</f>
        <v>1</v>
      </c>
    </row>
    <row r="10" spans="1:12">
      <c r="A10" s="192"/>
      <c r="B10" s="193"/>
      <c r="C10" s="290"/>
      <c r="D10" s="193"/>
      <c r="E10" s="193"/>
      <c r="F10" s="193"/>
      <c r="G10" s="193"/>
      <c r="H10" s="193"/>
      <c r="I10" s="193"/>
      <c r="J10" s="63"/>
      <c r="K10" s="140"/>
    </row>
    <row r="11" spans="1:12" s="143" customFormat="1">
      <c r="A11" s="192"/>
      <c r="B11" s="164"/>
      <c r="C11" s="164"/>
      <c r="D11" s="164"/>
      <c r="E11" s="164"/>
      <c r="F11" s="164"/>
      <c r="G11" s="164"/>
      <c r="H11" s="164"/>
      <c r="I11" s="164"/>
      <c r="J11" s="194"/>
      <c r="K11" s="140"/>
    </row>
    <row r="12" spans="1:12">
      <c r="A12" s="192"/>
      <c r="B12" s="39"/>
      <c r="C12" s="39"/>
      <c r="D12" s="39"/>
      <c r="E12" s="39"/>
      <c r="F12" s="39"/>
      <c r="G12" s="39"/>
      <c r="H12" s="39"/>
      <c r="I12" s="39"/>
      <c r="J12" s="291" t="s">
        <v>79</v>
      </c>
      <c r="K12" s="140"/>
    </row>
    <row r="13" spans="1:12">
      <c r="A13" s="192"/>
      <c r="B13" s="195"/>
      <c r="C13" s="195"/>
      <c r="D13" s="196"/>
      <c r="E13" s="196"/>
      <c r="F13" s="196"/>
      <c r="G13" s="196"/>
      <c r="H13" s="196"/>
      <c r="I13" s="196"/>
      <c r="J13" s="194"/>
      <c r="K13" s="140"/>
    </row>
    <row r="14" spans="1:12">
      <c r="A14" s="192"/>
      <c r="B14" s="196"/>
      <c r="C14" s="196"/>
      <c r="D14" s="196"/>
      <c r="E14" s="196"/>
      <c r="F14" s="196"/>
      <c r="G14" s="196"/>
      <c r="H14" s="196"/>
      <c r="I14" s="196"/>
      <c r="J14" s="194"/>
      <c r="K14" s="140"/>
    </row>
    <row r="15" spans="1:12">
      <c r="B15" s="176"/>
      <c r="C15" s="176"/>
      <c r="D15" s="41"/>
      <c r="E15" s="41"/>
      <c r="F15" s="41"/>
      <c r="G15" s="41"/>
      <c r="H15" s="41"/>
      <c r="I15" s="41"/>
      <c r="J15" s="30"/>
      <c r="K15" s="30"/>
    </row>
    <row r="27" spans="2:3">
      <c r="B27" s="177"/>
      <c r="C27" s="177"/>
    </row>
    <row r="35" spans="2:3">
      <c r="B35" s="177"/>
      <c r="C35" s="177"/>
    </row>
  </sheetData>
  <phoneticPr fontId="20" type="noConversion"/>
  <printOptions gridLines="1"/>
  <pageMargins left="0.75" right="0.75" top="1" bottom="1" header="0.5" footer="0.5"/>
  <pageSetup scale="94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topLeftCell="A4" workbookViewId="0">
      <selection activeCell="D11" sqref="D11"/>
    </sheetView>
  </sheetViews>
  <sheetFormatPr defaultRowHeight="13.2"/>
  <cols>
    <col min="1" max="1" width="48.44140625" customWidth="1"/>
    <col min="2" max="2" width="11.88671875" customWidth="1"/>
    <col min="3" max="3" width="13.88671875" bestFit="1" customWidth="1"/>
    <col min="4" max="4" width="25.109375" customWidth="1"/>
    <col min="5" max="5" width="10.109375" customWidth="1"/>
    <col min="6" max="6" width="12.44140625" customWidth="1"/>
    <col min="8" max="8" width="10.88671875" customWidth="1"/>
    <col min="9" max="9" width="12.6640625" customWidth="1"/>
    <col min="11" max="11" width="41.88671875" customWidth="1"/>
  </cols>
  <sheetData>
    <row r="1" spans="1:18" ht="17.399999999999999">
      <c r="A1" s="7" t="s">
        <v>128</v>
      </c>
      <c r="B1" s="7"/>
      <c r="C1" s="7"/>
      <c r="D1" s="6"/>
      <c r="E1" s="6" t="s">
        <v>48</v>
      </c>
      <c r="F1" s="132">
        <f>MAX(B7:B11)</f>
        <v>18.2</v>
      </c>
      <c r="G1" s="6" t="s">
        <v>6</v>
      </c>
      <c r="H1" s="64" t="s">
        <v>24</v>
      </c>
      <c r="K1" s="65"/>
    </row>
    <row r="2" spans="1:18">
      <c r="A2" s="6"/>
      <c r="B2" s="6"/>
      <c r="C2" s="6"/>
      <c r="D2" s="6"/>
      <c r="E2" s="6" t="s">
        <v>49</v>
      </c>
      <c r="F2" s="132">
        <f>MIN(B7:B11)</f>
        <v>0</v>
      </c>
      <c r="G2" s="6" t="s">
        <v>6</v>
      </c>
      <c r="H2" s="64" t="s">
        <v>24</v>
      </c>
      <c r="K2" s="65"/>
    </row>
    <row r="3" spans="1:18">
      <c r="A3" s="10"/>
      <c r="B3" s="10"/>
      <c r="C3" s="10"/>
      <c r="D3" s="51"/>
      <c r="E3" s="6" t="s">
        <v>24</v>
      </c>
      <c r="F3" s="131" t="s">
        <v>24</v>
      </c>
      <c r="G3" s="6" t="s">
        <v>24</v>
      </c>
      <c r="H3" s="64" t="s">
        <v>24</v>
      </c>
      <c r="K3" s="65"/>
    </row>
    <row r="4" spans="1:18">
      <c r="A4" s="12"/>
      <c r="B4" s="12"/>
      <c r="C4" s="12"/>
      <c r="D4" s="12"/>
      <c r="E4" s="12"/>
      <c r="F4" s="6"/>
      <c r="G4" s="6"/>
      <c r="J4" s="6"/>
      <c r="K4" s="66"/>
      <c r="L4" s="66"/>
    </row>
    <row r="5" spans="1:18" ht="26.4">
      <c r="A5" s="11"/>
      <c r="B5" s="38" t="s">
        <v>47</v>
      </c>
      <c r="C5" s="38" t="s">
        <v>11</v>
      </c>
      <c r="D5" s="217" t="s">
        <v>16</v>
      </c>
      <c r="E5" s="35"/>
      <c r="F5" s="35"/>
      <c r="G5" s="162"/>
      <c r="H5" s="35"/>
      <c r="K5" s="35"/>
      <c r="M5" s="161" t="s">
        <v>24</v>
      </c>
    </row>
    <row r="6" spans="1:18" s="239" customFormat="1" ht="18">
      <c r="A6" s="405" t="s">
        <v>122</v>
      </c>
      <c r="B6" s="366">
        <v>0</v>
      </c>
      <c r="C6" s="252"/>
      <c r="D6" s="255"/>
      <c r="E6" s="345"/>
      <c r="F6" s="402"/>
      <c r="H6" s="240"/>
      <c r="J6" s="135"/>
      <c r="K6" s="241"/>
      <c r="M6" s="242"/>
      <c r="N6" s="68"/>
      <c r="O6" s="68"/>
      <c r="P6" s="68"/>
      <c r="Q6" s="68"/>
    </row>
    <row r="7" spans="1:18" s="239" customFormat="1" ht="18">
      <c r="A7" s="405" t="s">
        <v>123</v>
      </c>
      <c r="B7" s="366">
        <v>0</v>
      </c>
      <c r="C7" s="252"/>
      <c r="D7" s="255"/>
      <c r="E7" s="58"/>
      <c r="F7" s="274"/>
      <c r="H7" s="240"/>
      <c r="J7" s="135"/>
      <c r="K7" s="241"/>
      <c r="M7" s="242" t="s">
        <v>24</v>
      </c>
      <c r="N7" s="68"/>
      <c r="O7" s="68"/>
      <c r="P7" s="68"/>
      <c r="Q7" s="68"/>
    </row>
    <row r="8" spans="1:18" s="239" customFormat="1" ht="18">
      <c r="A8" s="405" t="s">
        <v>124</v>
      </c>
      <c r="B8" s="366">
        <v>0</v>
      </c>
      <c r="C8" s="252"/>
      <c r="D8" s="255"/>
      <c r="E8" s="17"/>
      <c r="F8" s="170"/>
      <c r="H8" s="240"/>
      <c r="J8" s="135"/>
      <c r="K8" s="241"/>
      <c r="M8" s="242"/>
      <c r="N8" s="68"/>
      <c r="O8" s="68"/>
      <c r="P8" s="68"/>
      <c r="Q8" s="68"/>
    </row>
    <row r="9" spans="1:18" s="68" customFormat="1" ht="18">
      <c r="A9" s="405" t="s">
        <v>125</v>
      </c>
      <c r="B9" s="366">
        <v>0</v>
      </c>
      <c r="C9" s="252"/>
      <c r="D9" s="255"/>
      <c r="E9" s="17"/>
      <c r="F9" s="170"/>
      <c r="H9" s="60"/>
      <c r="J9" s="135"/>
      <c r="K9" s="37"/>
      <c r="M9" s="237"/>
    </row>
    <row r="10" spans="1:18" s="239" customFormat="1" ht="18">
      <c r="A10" s="405" t="s">
        <v>126</v>
      </c>
      <c r="B10" s="366">
        <v>0</v>
      </c>
      <c r="C10" s="252"/>
      <c r="D10" s="255"/>
      <c r="E10" s="17"/>
      <c r="F10" s="170"/>
      <c r="H10" s="240"/>
      <c r="J10" s="135"/>
      <c r="K10" s="241"/>
      <c r="M10" s="242" t="s">
        <v>24</v>
      </c>
      <c r="N10" s="68"/>
      <c r="O10" s="68"/>
      <c r="P10" s="68"/>
      <c r="Q10" s="68"/>
    </row>
    <row r="11" spans="1:18" s="68" customFormat="1" ht="18">
      <c r="A11" s="405" t="s">
        <v>127</v>
      </c>
      <c r="B11" s="366">
        <v>18.2</v>
      </c>
      <c r="C11" s="252">
        <v>100</v>
      </c>
      <c r="D11" s="255">
        <v>1</v>
      </c>
      <c r="E11" s="17"/>
      <c r="F11" s="170"/>
      <c r="H11" s="60"/>
      <c r="J11" s="135"/>
      <c r="K11" s="37"/>
      <c r="M11" s="237"/>
    </row>
    <row r="12" spans="1:18">
      <c r="A12" s="133"/>
      <c r="B12" s="140"/>
      <c r="C12" s="295" t="s">
        <v>80</v>
      </c>
      <c r="D12" s="127"/>
      <c r="E12" s="141"/>
      <c r="F12" s="17"/>
      <c r="G12" s="21"/>
      <c r="I12" s="53"/>
      <c r="K12" s="163"/>
      <c r="L12" s="6"/>
      <c r="O12" s="68"/>
      <c r="P12" s="68"/>
      <c r="Q12" s="68"/>
      <c r="R12" s="68"/>
    </row>
    <row r="13" spans="1:18" ht="17.399999999999999">
      <c r="A13" s="133"/>
      <c r="B13" s="300"/>
      <c r="C13" s="187"/>
      <c r="D13" s="127"/>
      <c r="E13" s="141"/>
      <c r="F13" s="17"/>
      <c r="G13" s="21"/>
      <c r="H13" s="6"/>
      <c r="I13" s="6"/>
      <c r="J13" s="6"/>
      <c r="K13" s="163"/>
    </row>
    <row r="14" spans="1:18" ht="14.4">
      <c r="A14" s="294" t="s">
        <v>70</v>
      </c>
      <c r="B14" s="297"/>
      <c r="C14" s="187"/>
      <c r="D14" s="127"/>
      <c r="E14" s="141"/>
      <c r="F14" s="17"/>
      <c r="G14" s="21"/>
      <c r="H14" s="6"/>
      <c r="I14" s="6"/>
      <c r="J14" s="6"/>
      <c r="K14" s="163"/>
    </row>
    <row r="15" spans="1:18">
      <c r="A15" s="293" t="s">
        <v>71</v>
      </c>
      <c r="B15" s="296"/>
      <c r="C15" s="187"/>
      <c r="D15" s="127"/>
      <c r="E15" s="141"/>
      <c r="F15" s="17"/>
      <c r="G15" s="21"/>
      <c r="H15" s="6"/>
      <c r="I15" s="6"/>
      <c r="J15" s="6"/>
      <c r="K15" s="163"/>
    </row>
    <row r="16" spans="1:18">
      <c r="A16" s="293" t="s">
        <v>72</v>
      </c>
      <c r="B16" s="296"/>
      <c r="I16" s="6"/>
      <c r="J16" s="6"/>
    </row>
    <row r="17" spans="1:10">
      <c r="A17" s="293" t="s">
        <v>73</v>
      </c>
      <c r="B17" s="298">
        <f>100/(B20-B19)</f>
        <v>5.4945054945054945</v>
      </c>
      <c r="C17" s="351" t="s">
        <v>102</v>
      </c>
      <c r="D17" s="6"/>
      <c r="E17" s="6"/>
      <c r="F17" s="6"/>
      <c r="G17" s="6"/>
      <c r="H17" s="6"/>
      <c r="I17" s="6"/>
      <c r="J17" s="6"/>
    </row>
    <row r="18" spans="1:10">
      <c r="A18" s="293" t="s">
        <v>74</v>
      </c>
      <c r="B18" s="298">
        <f>-(B17*B19)</f>
        <v>0</v>
      </c>
      <c r="C18" s="351" t="s">
        <v>102</v>
      </c>
      <c r="E18" s="6"/>
    </row>
    <row r="19" spans="1:10">
      <c r="A19" s="293" t="s">
        <v>58</v>
      </c>
      <c r="B19" s="301">
        <f>MIN(B6:B11)</f>
        <v>0</v>
      </c>
    </row>
    <row r="20" spans="1:10">
      <c r="A20" s="292" t="s">
        <v>57</v>
      </c>
      <c r="B20" s="365">
        <f>MAX(B6:B11)</f>
        <v>18.2</v>
      </c>
      <c r="C20" s="135"/>
    </row>
    <row r="21" spans="1:10">
      <c r="A21" s="292" t="s">
        <v>75</v>
      </c>
      <c r="B21" s="299">
        <v>100</v>
      </c>
    </row>
  </sheetData>
  <phoneticPr fontId="20" type="noConversion"/>
  <printOptions gridLines="1"/>
  <pageMargins left="0.75" right="0.75" top="1" bottom="1" header="0.5" footer="0.5"/>
  <pageSetup scale="5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"/>
  <sheetViews>
    <sheetView zoomScale="70" zoomScaleNormal="70"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AM25" sqref="AM25"/>
    </sheetView>
  </sheetViews>
  <sheetFormatPr defaultRowHeight="13.2"/>
  <cols>
    <col min="1" max="1" width="50.5546875" customWidth="1"/>
    <col min="2" max="18" width="5.6640625" customWidth="1"/>
    <col min="19" max="20" width="6.6640625" customWidth="1"/>
    <col min="21" max="38" width="5.6640625" customWidth="1"/>
  </cols>
  <sheetData>
    <row r="1" spans="1:41" ht="17.399999999999999">
      <c r="A1" s="45" t="s">
        <v>116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41">
      <c r="B2" s="411" t="s">
        <v>142</v>
      </c>
      <c r="C2" s="411" t="s">
        <v>143</v>
      </c>
      <c r="D2" s="411" t="s">
        <v>144</v>
      </c>
      <c r="E2" s="411" t="s">
        <v>145</v>
      </c>
      <c r="F2" s="411" t="s">
        <v>146</v>
      </c>
      <c r="G2" s="411" t="s">
        <v>147</v>
      </c>
      <c r="H2" s="41" t="s">
        <v>148</v>
      </c>
      <c r="I2" s="41" t="s">
        <v>149</v>
      </c>
      <c r="J2" s="41" t="s">
        <v>150</v>
      </c>
      <c r="K2" s="411" t="s">
        <v>173</v>
      </c>
      <c r="L2" s="41" t="s">
        <v>152</v>
      </c>
      <c r="M2" s="41" t="s">
        <v>153</v>
      </c>
      <c r="N2" s="41" t="s">
        <v>154</v>
      </c>
      <c r="O2" s="412" t="s">
        <v>155</v>
      </c>
      <c r="P2" s="411" t="s">
        <v>156</v>
      </c>
      <c r="Q2" s="411" t="s">
        <v>157</v>
      </c>
      <c r="R2" s="411" t="s">
        <v>158</v>
      </c>
      <c r="S2" s="411" t="s">
        <v>159</v>
      </c>
      <c r="T2" s="411" t="s">
        <v>160</v>
      </c>
      <c r="U2" s="411" t="s">
        <v>151</v>
      </c>
      <c r="V2" s="412" t="s">
        <v>161</v>
      </c>
      <c r="W2" s="411" t="s">
        <v>151</v>
      </c>
      <c r="X2" s="411" t="s">
        <v>162</v>
      </c>
      <c r="Y2" s="411" t="s">
        <v>163</v>
      </c>
      <c r="Z2" s="411" t="s">
        <v>164</v>
      </c>
      <c r="AA2" s="413" t="s">
        <v>151</v>
      </c>
      <c r="AB2" s="411" t="s">
        <v>165</v>
      </c>
      <c r="AC2" s="411" t="s">
        <v>166</v>
      </c>
      <c r="AD2" s="411" t="s">
        <v>167</v>
      </c>
      <c r="AE2" s="411" t="s">
        <v>168</v>
      </c>
      <c r="AF2" s="411" t="s">
        <v>169</v>
      </c>
      <c r="AG2" s="411" t="s">
        <v>170</v>
      </c>
      <c r="AH2" s="411" t="s">
        <v>156</v>
      </c>
      <c r="AI2" s="411" t="s">
        <v>171</v>
      </c>
      <c r="AJ2" s="411" t="s">
        <v>172</v>
      </c>
      <c r="AK2" s="411"/>
      <c r="AL2" s="411"/>
    </row>
    <row r="3" spans="1:41">
      <c r="A3" s="3" t="s">
        <v>104</v>
      </c>
      <c r="B3" s="38">
        <v>1</v>
      </c>
      <c r="C3" s="38">
        <v>2</v>
      </c>
      <c r="D3" s="38">
        <v>3</v>
      </c>
      <c r="E3" s="38">
        <v>4</v>
      </c>
      <c r="F3" s="38">
        <v>5</v>
      </c>
      <c r="G3" s="38">
        <v>6</v>
      </c>
      <c r="H3" s="38">
        <v>7</v>
      </c>
      <c r="I3" s="38">
        <v>8</v>
      </c>
      <c r="J3" s="38">
        <v>9</v>
      </c>
      <c r="K3" s="38">
        <v>10</v>
      </c>
      <c r="L3" s="38">
        <v>11</v>
      </c>
      <c r="M3" s="38">
        <v>12</v>
      </c>
      <c r="N3" s="38">
        <v>13</v>
      </c>
      <c r="O3" s="38">
        <v>14</v>
      </c>
      <c r="P3" s="38">
        <v>15</v>
      </c>
      <c r="Q3" s="38">
        <v>16</v>
      </c>
      <c r="R3" s="38">
        <v>17</v>
      </c>
      <c r="S3" s="38">
        <v>18</v>
      </c>
      <c r="T3" s="38">
        <v>19</v>
      </c>
      <c r="U3" s="38">
        <v>20</v>
      </c>
      <c r="V3" s="38">
        <v>21</v>
      </c>
      <c r="W3" s="38">
        <v>22</v>
      </c>
      <c r="X3" s="38">
        <v>23</v>
      </c>
      <c r="Y3" s="38">
        <v>24</v>
      </c>
      <c r="Z3" s="38">
        <v>25</v>
      </c>
      <c r="AA3" s="38">
        <v>26</v>
      </c>
      <c r="AB3" s="38">
        <v>27</v>
      </c>
      <c r="AC3" s="38">
        <v>28</v>
      </c>
      <c r="AD3" s="38">
        <v>29</v>
      </c>
      <c r="AE3" s="38">
        <v>30</v>
      </c>
      <c r="AF3" s="38">
        <v>31</v>
      </c>
      <c r="AG3" s="38">
        <v>32</v>
      </c>
      <c r="AH3" s="38">
        <v>33</v>
      </c>
      <c r="AI3" s="38">
        <v>34</v>
      </c>
      <c r="AJ3" s="38">
        <v>35</v>
      </c>
      <c r="AK3" s="38">
        <v>36</v>
      </c>
      <c r="AL3" s="38">
        <v>37</v>
      </c>
      <c r="AM3" s="43" t="s">
        <v>43</v>
      </c>
      <c r="AN3" s="43" t="s">
        <v>28</v>
      </c>
      <c r="AO3" s="46" t="s">
        <v>16</v>
      </c>
    </row>
    <row r="4" spans="1:41" ht="18">
      <c r="A4" s="405" t="s">
        <v>122</v>
      </c>
      <c r="B4" s="359">
        <v>72.5</v>
      </c>
      <c r="C4" s="371">
        <v>56</v>
      </c>
      <c r="D4" s="371"/>
      <c r="E4" s="371"/>
      <c r="F4" s="371"/>
      <c r="G4" s="371">
        <v>63.5</v>
      </c>
      <c r="H4" s="371">
        <v>44.5</v>
      </c>
      <c r="I4" s="371"/>
      <c r="J4" s="371">
        <v>62.5</v>
      </c>
      <c r="K4" s="372">
        <v>70</v>
      </c>
      <c r="L4" s="372">
        <v>37.5</v>
      </c>
      <c r="M4" s="372">
        <v>42.5</v>
      </c>
      <c r="N4" s="372">
        <v>50</v>
      </c>
      <c r="O4" s="372"/>
      <c r="P4" s="372"/>
      <c r="Q4" s="372"/>
      <c r="R4" s="372"/>
      <c r="S4" s="372"/>
      <c r="T4" s="372">
        <v>37.5</v>
      </c>
      <c r="U4" s="372">
        <v>54</v>
      </c>
      <c r="V4" s="372"/>
      <c r="W4" s="371"/>
      <c r="X4" s="415"/>
      <c r="Y4" s="415"/>
      <c r="Z4" s="415"/>
      <c r="AA4" s="415"/>
      <c r="AB4" s="415">
        <v>38</v>
      </c>
      <c r="AC4" s="415">
        <v>50</v>
      </c>
      <c r="AD4" s="415"/>
      <c r="AE4" s="414">
        <v>72</v>
      </c>
      <c r="AF4" s="361"/>
      <c r="AG4" s="361"/>
      <c r="AH4" s="361"/>
      <c r="AI4" s="414">
        <v>52</v>
      </c>
      <c r="AJ4" s="414">
        <v>37</v>
      </c>
      <c r="AK4" s="361"/>
      <c r="AL4" s="362"/>
      <c r="AM4" s="218">
        <f t="shared" ref="AM4:AM9" si="0">AVERAGE(B4:AL4)</f>
        <v>52.46875</v>
      </c>
      <c r="AN4" s="218">
        <f>IF(AM4&lt;5,5,AM4)</f>
        <v>52.46875</v>
      </c>
      <c r="AO4" s="219">
        <f>RANK(AN4,$AN$4:$AN$9)</f>
        <v>2</v>
      </c>
    </row>
    <row r="5" spans="1:41" s="68" customFormat="1" ht="18">
      <c r="A5" s="405" t="s">
        <v>123</v>
      </c>
      <c r="B5" s="370">
        <v>52</v>
      </c>
      <c r="C5" s="370">
        <v>68</v>
      </c>
      <c r="D5" s="370">
        <v>55</v>
      </c>
      <c r="E5" s="370">
        <v>28</v>
      </c>
      <c r="F5" s="370">
        <v>70</v>
      </c>
      <c r="G5" s="370">
        <v>69</v>
      </c>
      <c r="H5" s="370">
        <v>41.5</v>
      </c>
      <c r="I5" s="370">
        <v>38</v>
      </c>
      <c r="J5" s="370">
        <v>50</v>
      </c>
      <c r="K5" s="338">
        <v>62.5</v>
      </c>
      <c r="L5" s="338">
        <v>40</v>
      </c>
      <c r="M5" s="338">
        <v>55</v>
      </c>
      <c r="N5" s="338">
        <v>51</v>
      </c>
      <c r="O5" s="338">
        <v>76</v>
      </c>
      <c r="P5" s="338"/>
      <c r="Q5" s="338">
        <v>57.5</v>
      </c>
      <c r="R5" s="338">
        <v>44</v>
      </c>
      <c r="S5" s="338">
        <v>52.5</v>
      </c>
      <c r="T5" s="338">
        <v>30</v>
      </c>
      <c r="U5" s="338">
        <v>67.5</v>
      </c>
      <c r="V5" s="338">
        <v>29.5</v>
      </c>
      <c r="W5" s="338">
        <v>58.5</v>
      </c>
      <c r="X5" s="338">
        <v>38</v>
      </c>
      <c r="Y5" s="338">
        <v>55</v>
      </c>
      <c r="Z5" s="338">
        <v>52.5</v>
      </c>
      <c r="AA5" s="338">
        <v>39</v>
      </c>
      <c r="AB5" s="338">
        <v>48</v>
      </c>
      <c r="AC5" s="338">
        <v>52.5</v>
      </c>
      <c r="AD5" s="338">
        <v>30</v>
      </c>
      <c r="AE5" s="338">
        <v>67</v>
      </c>
      <c r="AF5" s="338">
        <v>52.5</v>
      </c>
      <c r="AG5" s="338">
        <v>35</v>
      </c>
      <c r="AH5" s="338">
        <v>57.5</v>
      </c>
      <c r="AI5" s="338">
        <v>43</v>
      </c>
      <c r="AJ5" s="338">
        <v>30</v>
      </c>
      <c r="AK5" s="338"/>
      <c r="AL5" s="338"/>
      <c r="AM5" s="218">
        <f t="shared" si="0"/>
        <v>49.867647058823529</v>
      </c>
      <c r="AN5" s="218">
        <f>IF(AM5&lt;5,5,AM5)</f>
        <v>49.867647058823529</v>
      </c>
      <c r="AO5" s="219">
        <f t="shared" ref="AO5:AO9" si="1">RANK(AN5,$AN$4:$AN$9)</f>
        <v>4</v>
      </c>
    </row>
    <row r="6" spans="1:41" s="68" customFormat="1" ht="18">
      <c r="A6" s="405" t="s">
        <v>124</v>
      </c>
      <c r="B6" s="370">
        <v>33</v>
      </c>
      <c r="C6" s="370">
        <v>65</v>
      </c>
      <c r="D6" s="370">
        <v>30</v>
      </c>
      <c r="E6" s="370">
        <v>31</v>
      </c>
      <c r="F6" s="370">
        <v>52.5</v>
      </c>
      <c r="G6" s="370">
        <v>62.5</v>
      </c>
      <c r="H6" s="370">
        <v>28</v>
      </c>
      <c r="I6" s="370">
        <v>42</v>
      </c>
      <c r="J6" s="370">
        <v>45</v>
      </c>
      <c r="K6" s="338">
        <v>37.5</v>
      </c>
      <c r="L6" s="338">
        <v>30</v>
      </c>
      <c r="M6" s="338">
        <v>40</v>
      </c>
      <c r="N6" s="338">
        <v>46</v>
      </c>
      <c r="O6" s="338">
        <v>26</v>
      </c>
      <c r="P6" s="338"/>
      <c r="Q6" s="338">
        <v>57.5</v>
      </c>
      <c r="R6" s="338">
        <v>49</v>
      </c>
      <c r="S6" s="338">
        <v>32.5</v>
      </c>
      <c r="T6" s="338">
        <v>12.5</v>
      </c>
      <c r="U6" s="338">
        <v>34</v>
      </c>
      <c r="V6" s="338">
        <v>62.5</v>
      </c>
      <c r="W6" s="338">
        <v>67</v>
      </c>
      <c r="X6" s="338">
        <v>38</v>
      </c>
      <c r="Y6" s="338">
        <v>42.5</v>
      </c>
      <c r="Z6" s="338">
        <v>50</v>
      </c>
      <c r="AA6" s="338">
        <v>25</v>
      </c>
      <c r="AB6" s="338">
        <v>34</v>
      </c>
      <c r="AC6" s="338">
        <v>37.5</v>
      </c>
      <c r="AD6" s="338">
        <v>32.5</v>
      </c>
      <c r="AE6" s="338"/>
      <c r="AF6" s="338">
        <v>40</v>
      </c>
      <c r="AG6" s="338">
        <v>51</v>
      </c>
      <c r="AH6" s="338">
        <v>40</v>
      </c>
      <c r="AI6" s="338">
        <v>28</v>
      </c>
      <c r="AJ6" s="338">
        <v>33</v>
      </c>
      <c r="AK6" s="338"/>
      <c r="AL6" s="338"/>
      <c r="AM6" s="218">
        <f t="shared" si="0"/>
        <v>40.454545454545453</v>
      </c>
      <c r="AN6" s="218">
        <f>IF(AM6&lt;5,5,AM6)</f>
        <v>40.454545454545453</v>
      </c>
      <c r="AO6" s="219">
        <f t="shared" si="1"/>
        <v>6</v>
      </c>
    </row>
    <row r="7" spans="1:41" s="68" customFormat="1" ht="18">
      <c r="A7" s="405" t="s">
        <v>125</v>
      </c>
      <c r="B7" s="370">
        <v>54</v>
      </c>
      <c r="C7" s="370">
        <v>76</v>
      </c>
      <c r="D7" s="370">
        <v>40</v>
      </c>
      <c r="E7" s="370">
        <v>20</v>
      </c>
      <c r="F7" s="370">
        <v>55</v>
      </c>
      <c r="G7" s="370">
        <v>62.5</v>
      </c>
      <c r="H7" s="370">
        <v>33.5</v>
      </c>
      <c r="I7" s="370">
        <v>46</v>
      </c>
      <c r="J7" s="370">
        <v>62.5</v>
      </c>
      <c r="K7" s="338">
        <v>52.5</v>
      </c>
      <c r="L7" s="338">
        <v>40</v>
      </c>
      <c r="M7" s="338">
        <v>42.5</v>
      </c>
      <c r="N7" s="338">
        <v>46</v>
      </c>
      <c r="O7" s="338">
        <v>65</v>
      </c>
      <c r="P7" s="338">
        <v>55</v>
      </c>
      <c r="Q7" s="338">
        <v>75</v>
      </c>
      <c r="R7" s="338">
        <v>54</v>
      </c>
      <c r="S7" s="338">
        <v>50</v>
      </c>
      <c r="T7" s="338">
        <v>30</v>
      </c>
      <c r="U7" s="338">
        <v>50</v>
      </c>
      <c r="V7" s="338">
        <v>29.5</v>
      </c>
      <c r="W7" s="338">
        <v>46</v>
      </c>
      <c r="X7" s="338">
        <v>38</v>
      </c>
      <c r="Y7" s="338">
        <v>47.5</v>
      </c>
      <c r="Z7" s="338">
        <v>72.5</v>
      </c>
      <c r="AA7" s="338">
        <v>28</v>
      </c>
      <c r="AB7" s="338">
        <v>50</v>
      </c>
      <c r="AC7" s="338">
        <v>37.5</v>
      </c>
      <c r="AD7" s="338">
        <v>40</v>
      </c>
      <c r="AE7" s="338">
        <v>73</v>
      </c>
      <c r="AF7" s="338">
        <v>47.5</v>
      </c>
      <c r="AG7" s="338">
        <v>34</v>
      </c>
      <c r="AH7" s="338">
        <v>45</v>
      </c>
      <c r="AI7" s="338">
        <v>49</v>
      </c>
      <c r="AJ7" s="338">
        <v>40</v>
      </c>
      <c r="AK7" s="338"/>
      <c r="AL7" s="338"/>
      <c r="AM7" s="218">
        <f t="shared" si="0"/>
        <v>48.2</v>
      </c>
      <c r="AN7" s="218">
        <f t="shared" ref="AN7:AN9" si="2">IF(AM7&lt;5,5,AM7)</f>
        <v>48.2</v>
      </c>
      <c r="AO7" s="219">
        <f t="shared" si="1"/>
        <v>5</v>
      </c>
    </row>
    <row r="8" spans="1:41" s="68" customFormat="1" ht="18">
      <c r="A8" s="405" t="s">
        <v>126</v>
      </c>
      <c r="B8" s="370"/>
      <c r="C8" s="370"/>
      <c r="D8" s="370"/>
      <c r="E8" s="370">
        <v>43</v>
      </c>
      <c r="F8" s="370">
        <v>55</v>
      </c>
      <c r="G8" s="370">
        <v>45</v>
      </c>
      <c r="H8" s="370">
        <v>48</v>
      </c>
      <c r="I8" s="370">
        <v>69</v>
      </c>
      <c r="J8" s="370">
        <v>67.5</v>
      </c>
      <c r="K8" s="338">
        <v>42</v>
      </c>
      <c r="L8" s="338">
        <v>40</v>
      </c>
      <c r="M8" s="338">
        <v>27.5</v>
      </c>
      <c r="N8" s="338">
        <v>52</v>
      </c>
      <c r="O8" s="338">
        <v>50</v>
      </c>
      <c r="P8" s="338">
        <v>60</v>
      </c>
      <c r="Q8" s="338">
        <v>45</v>
      </c>
      <c r="R8" s="338">
        <v>46</v>
      </c>
      <c r="S8" s="338">
        <v>55</v>
      </c>
      <c r="T8" s="338">
        <v>40</v>
      </c>
      <c r="U8" s="338">
        <v>60</v>
      </c>
      <c r="V8" s="338">
        <v>51</v>
      </c>
      <c r="W8" s="338">
        <v>35</v>
      </c>
      <c r="X8" s="338">
        <v>39</v>
      </c>
      <c r="Y8" s="338">
        <v>57.5</v>
      </c>
      <c r="Z8" s="338">
        <v>57.5</v>
      </c>
      <c r="AA8" s="338">
        <v>32</v>
      </c>
      <c r="AB8" s="338">
        <v>80</v>
      </c>
      <c r="AC8" s="338">
        <v>22.5</v>
      </c>
      <c r="AD8" s="338">
        <v>62.5</v>
      </c>
      <c r="AE8" s="338">
        <v>68</v>
      </c>
      <c r="AF8" s="338">
        <v>72.5</v>
      </c>
      <c r="AG8" s="338">
        <v>49.5</v>
      </c>
      <c r="AH8" s="338"/>
      <c r="AI8" s="338"/>
      <c r="AJ8" s="338"/>
      <c r="AK8" s="338"/>
      <c r="AL8" s="338"/>
      <c r="AM8" s="218">
        <f t="shared" si="0"/>
        <v>50.758620689655174</v>
      </c>
      <c r="AN8" s="218">
        <f t="shared" si="2"/>
        <v>50.758620689655174</v>
      </c>
      <c r="AO8" s="219">
        <f t="shared" si="1"/>
        <v>3</v>
      </c>
    </row>
    <row r="9" spans="1:41" ht="18">
      <c r="A9" s="405" t="s">
        <v>127</v>
      </c>
      <c r="B9" s="359"/>
      <c r="C9" s="359"/>
      <c r="D9" s="359">
        <v>30</v>
      </c>
      <c r="E9" s="359">
        <v>34</v>
      </c>
      <c r="F9" s="359">
        <v>72.5</v>
      </c>
      <c r="G9" s="359">
        <v>60</v>
      </c>
      <c r="H9" s="359">
        <v>49.5</v>
      </c>
      <c r="I9" s="359">
        <v>76</v>
      </c>
      <c r="J9" s="359">
        <v>65</v>
      </c>
      <c r="K9" s="243">
        <v>54</v>
      </c>
      <c r="L9" s="243">
        <v>45</v>
      </c>
      <c r="M9" s="243">
        <v>70</v>
      </c>
      <c r="N9" s="243">
        <v>52</v>
      </c>
      <c r="O9" s="243">
        <v>37.5</v>
      </c>
      <c r="P9" s="243">
        <v>60</v>
      </c>
      <c r="Q9" s="243">
        <v>70</v>
      </c>
      <c r="R9" s="243">
        <v>49</v>
      </c>
      <c r="S9" s="243">
        <v>62.5</v>
      </c>
      <c r="T9" s="243">
        <v>45</v>
      </c>
      <c r="U9" s="243">
        <v>63</v>
      </c>
      <c r="V9" s="243">
        <v>24</v>
      </c>
      <c r="W9" s="243">
        <v>27.5</v>
      </c>
      <c r="X9" s="243">
        <v>43</v>
      </c>
      <c r="Y9" s="243">
        <v>62.5</v>
      </c>
      <c r="Z9" s="243">
        <v>45</v>
      </c>
      <c r="AA9" s="243">
        <v>58</v>
      </c>
      <c r="AB9" s="243">
        <v>74</v>
      </c>
      <c r="AC9" s="243">
        <v>40</v>
      </c>
      <c r="AD9" s="243">
        <v>70</v>
      </c>
      <c r="AE9" s="243">
        <v>71</v>
      </c>
      <c r="AF9" s="243">
        <v>55</v>
      </c>
      <c r="AG9" s="243">
        <v>72.5</v>
      </c>
      <c r="AH9" s="243"/>
      <c r="AI9" s="243"/>
      <c r="AJ9" s="243"/>
      <c r="AK9" s="243"/>
      <c r="AL9" s="243"/>
      <c r="AM9" s="218">
        <f t="shared" si="0"/>
        <v>54.583333333333336</v>
      </c>
      <c r="AN9" s="218">
        <f t="shared" si="2"/>
        <v>54.583333333333336</v>
      </c>
      <c r="AO9" s="219">
        <f t="shared" si="1"/>
        <v>1</v>
      </c>
    </row>
    <row r="10" spans="1:41" s="168" customFormat="1">
      <c r="A10" s="198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44"/>
      <c r="AN10" s="44"/>
      <c r="AO10" s="47"/>
    </row>
    <row r="11" spans="1:41">
      <c r="A11" s="19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44"/>
      <c r="AN11" s="44"/>
      <c r="AO11" s="47"/>
    </row>
    <row r="12" spans="1:41" ht="17.399999999999999">
      <c r="A12" s="192"/>
      <c r="B12" s="1"/>
      <c r="C12" s="1"/>
      <c r="D12" s="1"/>
      <c r="E12" s="1"/>
      <c r="F12" s="30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44"/>
      <c r="AN12" s="44"/>
      <c r="AO12" s="47"/>
    </row>
    <row r="13" spans="1:41">
      <c r="A13" s="19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44"/>
      <c r="AN13" s="44"/>
      <c r="AO13" s="47"/>
    </row>
    <row r="15" spans="1:41">
      <c r="AM15" s="63"/>
    </row>
    <row r="16" spans="1:41">
      <c r="AM16" s="180"/>
    </row>
  </sheetData>
  <phoneticPr fontId="20" type="noConversion"/>
  <printOptions gridLines="1"/>
  <pageMargins left="0.21" right="0.2" top="1" bottom="1" header="0.5" footer="0.5"/>
  <pageSetup scale="54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0"/>
  <sheetViews>
    <sheetView topLeftCell="B4" workbookViewId="0">
      <selection activeCell="C20" sqref="C20"/>
    </sheetView>
  </sheetViews>
  <sheetFormatPr defaultRowHeight="13.2"/>
  <cols>
    <col min="1" max="1" width="46" customWidth="1"/>
    <col min="2" max="2" width="11" customWidth="1"/>
    <col min="3" max="3" width="21.44140625" customWidth="1"/>
    <col min="4" max="4" width="14.109375" customWidth="1"/>
    <col min="5" max="7" width="16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s="232" customFormat="1" ht="17.399999999999999">
      <c r="A1" s="232" t="s">
        <v>117</v>
      </c>
    </row>
    <row r="2" spans="1:16" ht="17.399999999999999">
      <c r="A2" s="7"/>
      <c r="B2" s="158"/>
      <c r="C2" s="6"/>
      <c r="D2" s="9"/>
      <c r="E2" s="19"/>
      <c r="F2" s="53"/>
      <c r="G2" s="53"/>
      <c r="H2" s="9"/>
      <c r="I2" s="6"/>
      <c r="J2" s="6"/>
      <c r="K2" s="6"/>
      <c r="L2" s="6"/>
      <c r="M2" s="6"/>
      <c r="N2" s="6"/>
      <c r="O2" s="6"/>
      <c r="P2" s="6"/>
    </row>
    <row r="3" spans="1:16" s="68" customFormat="1">
      <c r="A3" s="37"/>
      <c r="D3" s="9"/>
      <c r="E3" s="19"/>
      <c r="F3" s="60"/>
      <c r="G3" s="60"/>
      <c r="H3" s="69"/>
      <c r="I3" s="37"/>
      <c r="J3" s="37"/>
      <c r="K3" s="37"/>
      <c r="L3" s="37"/>
      <c r="M3" s="37"/>
      <c r="N3" s="37"/>
      <c r="O3" s="37"/>
      <c r="P3" s="37"/>
    </row>
    <row r="4" spans="1:16">
      <c r="A4" s="10"/>
      <c r="C4" s="56" t="s">
        <v>56</v>
      </c>
      <c r="D4" s="56" t="s">
        <v>24</v>
      </c>
      <c r="E4" s="56" t="s">
        <v>26</v>
      </c>
      <c r="F4" s="56" t="s">
        <v>44</v>
      </c>
      <c r="G4" s="56" t="s">
        <v>45</v>
      </c>
      <c r="H4" s="12"/>
      <c r="I4" s="6"/>
      <c r="J4" s="6"/>
      <c r="K4" s="6"/>
      <c r="L4" s="6"/>
      <c r="M4" s="6"/>
      <c r="N4" s="6"/>
      <c r="O4" s="6"/>
      <c r="P4" s="6"/>
    </row>
    <row r="5" spans="1:16">
      <c r="A5" s="6"/>
      <c r="B5" s="394" t="s">
        <v>55</v>
      </c>
      <c r="C5" s="24" t="s">
        <v>28</v>
      </c>
      <c r="D5" s="24"/>
      <c r="E5" s="24" t="s">
        <v>28</v>
      </c>
      <c r="F5" s="24" t="s">
        <v>5</v>
      </c>
      <c r="G5" s="24" t="s">
        <v>28</v>
      </c>
      <c r="H5" s="24" t="s">
        <v>16</v>
      </c>
      <c r="I5" s="24"/>
      <c r="J5" s="20"/>
      <c r="K5" s="20"/>
      <c r="L5" s="5"/>
      <c r="M5" s="5"/>
      <c r="N5" s="5"/>
      <c r="O5" s="5"/>
      <c r="P5" s="2"/>
    </row>
    <row r="6" spans="1:16" ht="18">
      <c r="A6" s="405" t="s">
        <v>122</v>
      </c>
      <c r="B6" s="395">
        <v>73</v>
      </c>
      <c r="C6" s="359">
        <f t="shared" ref="C6:C11" si="0">IF(B6="DNF", 0,(10^(($B$18-B6)/10)*75))</f>
        <v>14.964467362266596</v>
      </c>
      <c r="D6" s="243"/>
      <c r="E6" s="377">
        <v>2</v>
      </c>
      <c r="F6" s="418">
        <v>0</v>
      </c>
      <c r="G6" s="419">
        <f>C6+F6</f>
        <v>14.964467362266596</v>
      </c>
      <c r="H6" s="251">
        <v>2</v>
      </c>
      <c r="I6" s="57"/>
      <c r="J6" s="59"/>
      <c r="K6" s="29"/>
      <c r="L6" s="18"/>
      <c r="M6" s="58"/>
      <c r="N6" s="18"/>
      <c r="O6" s="18"/>
      <c r="P6" s="3"/>
    </row>
    <row r="7" spans="1:16" ht="18">
      <c r="A7" s="405" t="s">
        <v>123</v>
      </c>
      <c r="B7" s="396" t="s">
        <v>174</v>
      </c>
      <c r="C7" s="359">
        <f t="shared" si="0"/>
        <v>0</v>
      </c>
      <c r="D7" s="243"/>
      <c r="E7" s="377" t="s">
        <v>174</v>
      </c>
      <c r="F7" s="250"/>
      <c r="G7" s="419">
        <f t="shared" ref="G7:G11" si="1">C7+F7</f>
        <v>0</v>
      </c>
      <c r="H7" s="251"/>
      <c r="I7" s="57"/>
      <c r="J7" s="59"/>
      <c r="K7" s="29"/>
      <c r="L7" s="18"/>
      <c r="M7" s="58"/>
      <c r="N7" s="18"/>
      <c r="O7" s="18"/>
      <c r="P7" s="3"/>
    </row>
    <row r="8" spans="1:16" ht="18">
      <c r="A8" s="405" t="s">
        <v>124</v>
      </c>
      <c r="B8" s="396" t="s">
        <v>174</v>
      </c>
      <c r="C8" s="359">
        <f t="shared" si="0"/>
        <v>0</v>
      </c>
      <c r="D8" s="243"/>
      <c r="E8" s="377" t="s">
        <v>174</v>
      </c>
      <c r="F8" s="250"/>
      <c r="G8" s="419">
        <f t="shared" si="1"/>
        <v>0</v>
      </c>
      <c r="H8" s="251"/>
      <c r="I8" s="57"/>
      <c r="J8" s="59"/>
      <c r="K8" s="29"/>
      <c r="L8" s="18"/>
      <c r="M8" s="58"/>
      <c r="N8" s="18"/>
      <c r="O8" s="18"/>
      <c r="P8" s="3"/>
    </row>
    <row r="9" spans="1:16" s="238" customFormat="1" ht="18">
      <c r="A9" s="405" t="s">
        <v>125</v>
      </c>
      <c r="B9" s="396" t="s">
        <v>174</v>
      </c>
      <c r="C9" s="359">
        <f t="shared" si="0"/>
        <v>0</v>
      </c>
      <c r="D9" s="243"/>
      <c r="E9" s="377" t="s">
        <v>174</v>
      </c>
      <c r="F9" s="250"/>
      <c r="G9" s="419">
        <f t="shared" si="1"/>
        <v>0</v>
      </c>
      <c r="H9" s="251"/>
      <c r="I9" s="235"/>
      <c r="J9" s="245"/>
      <c r="K9" s="226"/>
      <c r="L9" s="246"/>
      <c r="M9" s="233"/>
      <c r="N9" s="246"/>
      <c r="O9" s="246"/>
      <c r="P9" s="247"/>
    </row>
    <row r="10" spans="1:16" ht="18">
      <c r="A10" s="405" t="s">
        <v>126</v>
      </c>
      <c r="B10" s="396" t="s">
        <v>174</v>
      </c>
      <c r="C10" s="359">
        <f t="shared" si="0"/>
        <v>0</v>
      </c>
      <c r="D10" s="243"/>
      <c r="E10" s="377" t="s">
        <v>174</v>
      </c>
      <c r="F10" s="250"/>
      <c r="G10" s="419">
        <f t="shared" si="1"/>
        <v>0</v>
      </c>
      <c r="H10" s="251"/>
      <c r="I10" s="57"/>
      <c r="J10" s="59"/>
      <c r="K10" s="29"/>
      <c r="L10" s="18"/>
      <c r="M10" s="58"/>
      <c r="N10" s="18"/>
      <c r="O10" s="18"/>
      <c r="P10" s="3"/>
    </row>
    <row r="11" spans="1:16" ht="18">
      <c r="A11" s="405" t="s">
        <v>127</v>
      </c>
      <c r="B11" s="396">
        <v>66</v>
      </c>
      <c r="C11" s="359">
        <f t="shared" si="0"/>
        <v>75</v>
      </c>
      <c r="D11" s="288"/>
      <c r="E11" s="377">
        <v>1</v>
      </c>
      <c r="F11" s="418">
        <v>75</v>
      </c>
      <c r="G11" s="419">
        <f t="shared" si="1"/>
        <v>150</v>
      </c>
      <c r="H11" s="251">
        <v>1</v>
      </c>
    </row>
    <row r="12" spans="1:16">
      <c r="A12" s="133"/>
      <c r="B12" s="200"/>
      <c r="C12" s="16"/>
      <c r="D12" s="309" t="s">
        <v>84</v>
      </c>
      <c r="E12" s="311">
        <f>MIN(E6:E11)</f>
        <v>1</v>
      </c>
      <c r="F12" s="17"/>
      <c r="G12" s="17"/>
      <c r="H12" s="56"/>
      <c r="I12" s="57"/>
      <c r="J12" s="59"/>
      <c r="K12" s="29"/>
      <c r="L12" s="18"/>
      <c r="M12" s="58"/>
      <c r="N12" s="18"/>
      <c r="O12" s="18"/>
      <c r="P12" s="3"/>
    </row>
    <row r="13" spans="1:16" s="143" customFormat="1">
      <c r="A13" s="133"/>
      <c r="B13" s="200"/>
      <c r="C13" s="16"/>
      <c r="D13" s="310" t="s">
        <v>85</v>
      </c>
      <c r="E13" s="311">
        <f>MAX(E6:E11)</f>
        <v>2</v>
      </c>
      <c r="F13" s="17"/>
      <c r="G13" s="17"/>
      <c r="H13" s="56"/>
      <c r="I13" s="148"/>
      <c r="J13" s="149"/>
      <c r="K13" s="150"/>
      <c r="L13" s="144"/>
      <c r="M13" s="151"/>
      <c r="N13" s="144"/>
      <c r="O13" s="144"/>
      <c r="P13" s="142"/>
    </row>
    <row r="14" spans="1:16" s="143" customFormat="1" ht="17.399999999999999">
      <c r="A14" s="133"/>
      <c r="B14" s="200"/>
      <c r="C14" s="16"/>
      <c r="D14" s="310" t="s">
        <v>86</v>
      </c>
      <c r="E14" s="310">
        <f>75/(E13-E12)</f>
        <v>75</v>
      </c>
      <c r="F14" s="300"/>
      <c r="G14" s="17"/>
      <c r="H14" s="56"/>
      <c r="I14" s="165"/>
      <c r="J14" s="137"/>
      <c r="K14" s="137"/>
    </row>
    <row r="15" spans="1:16">
      <c r="A15" s="133"/>
      <c r="B15" s="201"/>
      <c r="C15" s="196"/>
      <c r="D15" s="310" t="s">
        <v>87</v>
      </c>
      <c r="E15" s="310">
        <f>E14*E13</f>
        <v>150</v>
      </c>
      <c r="F15" s="17"/>
      <c r="G15" s="17"/>
      <c r="H15" s="56"/>
      <c r="I15" s="4"/>
      <c r="J15" s="1"/>
      <c r="K15" s="1"/>
      <c r="L15" s="1"/>
    </row>
    <row r="16" spans="1:16">
      <c r="A16" s="133"/>
      <c r="B16" s="202"/>
      <c r="C16" s="77"/>
      <c r="D16" s="16"/>
      <c r="E16" s="164"/>
      <c r="F16" s="17"/>
      <c r="G16" s="17"/>
      <c r="H16" s="56"/>
      <c r="I16" s="4"/>
      <c r="J16" s="70"/>
      <c r="K16" s="71"/>
      <c r="L16" s="1"/>
    </row>
    <row r="17" spans="1:12">
      <c r="A17" s="55"/>
      <c r="B17" s="72"/>
      <c r="C17" s="72"/>
      <c r="D17" s="72"/>
      <c r="E17" s="72"/>
      <c r="F17" s="55"/>
      <c r="G17" s="55"/>
      <c r="H17" s="55"/>
      <c r="I17" s="4"/>
      <c r="J17" s="70"/>
      <c r="K17" s="73"/>
      <c r="L17" s="1"/>
    </row>
    <row r="18" spans="1:12">
      <c r="A18" s="181" t="s">
        <v>83</v>
      </c>
      <c r="B18" s="17">
        <f>MIN(B6:B11)</f>
        <v>66</v>
      </c>
      <c r="C18" s="76"/>
      <c r="D18" s="76"/>
      <c r="E18" s="76"/>
      <c r="F18" s="76"/>
      <c r="G18" s="76"/>
      <c r="H18" s="77"/>
      <c r="I18" s="4"/>
      <c r="J18" s="1"/>
      <c r="K18" s="1"/>
      <c r="L18" s="1"/>
    </row>
    <row r="19" spans="1:12">
      <c r="C19" s="76"/>
      <c r="D19" s="76"/>
      <c r="E19" s="76"/>
      <c r="F19" s="76"/>
      <c r="G19" s="76"/>
      <c r="H19" s="77"/>
      <c r="I19" s="4"/>
      <c r="J19" s="1"/>
      <c r="K19" s="1"/>
      <c r="L19" s="1"/>
    </row>
    <row r="20" spans="1:12">
      <c r="A20" s="159"/>
      <c r="B20" s="182"/>
      <c r="C20" s="76"/>
      <c r="D20" s="76"/>
      <c r="E20" s="76"/>
      <c r="F20" s="76"/>
      <c r="G20" s="76"/>
      <c r="H20" s="77"/>
      <c r="I20" s="4"/>
      <c r="J20" s="1"/>
      <c r="K20" s="1"/>
      <c r="L20" s="1"/>
    </row>
    <row r="21" spans="1:12">
      <c r="A21" s="74"/>
      <c r="B21" s="302" t="s">
        <v>88</v>
      </c>
      <c r="C21" s="76"/>
      <c r="D21" s="76"/>
      <c r="E21" s="76"/>
      <c r="F21" s="76"/>
      <c r="G21" s="76"/>
      <c r="H21" s="77"/>
      <c r="I21" s="4"/>
      <c r="J21" s="1"/>
      <c r="K21" s="1"/>
      <c r="L21" s="1"/>
    </row>
    <row r="22" spans="1:12">
      <c r="A22" s="74"/>
      <c r="B22" s="75"/>
      <c r="C22" s="76"/>
      <c r="D22" s="76"/>
      <c r="E22" s="76"/>
      <c r="F22" s="76"/>
      <c r="G22" s="76"/>
      <c r="H22" s="77"/>
      <c r="I22" s="4"/>
      <c r="J22" s="1"/>
      <c r="K22" s="1"/>
      <c r="L22" s="1"/>
    </row>
    <row r="23" spans="1:12">
      <c r="A23" s="328"/>
      <c r="B23" s="318"/>
      <c r="C23" s="319"/>
      <c r="D23" s="319"/>
      <c r="E23" s="314"/>
      <c r="F23" s="324"/>
      <c r="G23" s="76"/>
      <c r="H23" s="77"/>
      <c r="I23" s="4"/>
      <c r="J23" s="1"/>
      <c r="K23" s="1"/>
      <c r="L23" s="1"/>
    </row>
    <row r="24" spans="1:12">
      <c r="A24" s="328"/>
      <c r="B24" s="333" t="s">
        <v>81</v>
      </c>
      <c r="C24" s="319"/>
      <c r="D24" s="319"/>
      <c r="E24" s="314"/>
      <c r="F24" s="324"/>
      <c r="G24" s="76"/>
      <c r="H24" s="77"/>
      <c r="I24" s="4"/>
      <c r="J24" s="1"/>
      <c r="K24" s="1"/>
      <c r="L24" s="1"/>
    </row>
    <row r="25" spans="1:12">
      <c r="A25" s="317"/>
      <c r="B25" s="332" t="s">
        <v>65</v>
      </c>
      <c r="C25" s="330" t="s">
        <v>28</v>
      </c>
      <c r="D25" s="319"/>
      <c r="E25" s="319"/>
      <c r="F25" s="324"/>
      <c r="G25" s="76"/>
      <c r="H25" s="77"/>
      <c r="I25" s="4"/>
      <c r="J25" s="1"/>
      <c r="K25" s="1"/>
      <c r="L25" s="1"/>
    </row>
    <row r="26" spans="1:12">
      <c r="A26" s="331" t="s">
        <v>82</v>
      </c>
      <c r="B26" s="329">
        <v>60</v>
      </c>
      <c r="C26" s="323">
        <f>(10^((60-B26)/10)*75)</f>
        <v>75</v>
      </c>
      <c r="D26" s="334" t="s">
        <v>89</v>
      </c>
      <c r="E26" s="319"/>
      <c r="F26" s="324"/>
      <c r="G26" s="76"/>
      <c r="H26" s="77"/>
      <c r="I26" s="4"/>
      <c r="J26" s="1"/>
      <c r="K26" s="1"/>
      <c r="L26" s="1"/>
    </row>
    <row r="27" spans="1:12">
      <c r="A27" s="317"/>
      <c r="B27" s="329">
        <f>B26+0.5</f>
        <v>60.5</v>
      </c>
      <c r="C27" s="323">
        <f t="shared" ref="C27:C42" si="2">(10^((60-B27)/10)*75)</f>
        <v>66.843820360030904</v>
      </c>
      <c r="D27" s="319"/>
      <c r="E27" s="319"/>
      <c r="F27" s="324"/>
      <c r="G27" s="76"/>
      <c r="H27" s="77"/>
      <c r="I27" s="4"/>
      <c r="J27" s="1"/>
      <c r="K27" s="1"/>
      <c r="L27" s="1"/>
    </row>
    <row r="28" spans="1:12">
      <c r="A28" s="317"/>
      <c r="B28" s="329">
        <f t="shared" ref="B28:B42" si="3">B27+0.5</f>
        <v>61</v>
      </c>
      <c r="C28" s="323">
        <f t="shared" si="2"/>
        <v>59.574617604321112</v>
      </c>
      <c r="D28" s="319"/>
      <c r="E28" s="319"/>
      <c r="F28" s="324"/>
      <c r="G28" s="76"/>
      <c r="H28" s="77"/>
      <c r="I28" s="4"/>
      <c r="J28" s="1"/>
      <c r="K28" s="1"/>
      <c r="L28" s="1"/>
    </row>
    <row r="29" spans="1:12">
      <c r="A29" s="317"/>
      <c r="B29" s="329">
        <f t="shared" si="3"/>
        <v>61.5</v>
      </c>
      <c r="C29" s="323">
        <f t="shared" si="2"/>
        <v>53.095933828810345</v>
      </c>
      <c r="D29" s="319"/>
      <c r="E29" s="319"/>
      <c r="F29" s="324"/>
      <c r="G29" s="76"/>
      <c r="H29" s="77"/>
      <c r="I29" s="4"/>
      <c r="J29" s="1"/>
      <c r="K29" s="1"/>
      <c r="L29" s="1"/>
    </row>
    <row r="30" spans="1:12">
      <c r="A30" s="317"/>
      <c r="B30" s="329">
        <f t="shared" si="3"/>
        <v>62</v>
      </c>
      <c r="C30" s="323">
        <f t="shared" si="2"/>
        <v>47.321800836014496</v>
      </c>
      <c r="D30" s="319"/>
      <c r="E30" s="319"/>
      <c r="F30" s="324"/>
      <c r="G30" s="76"/>
      <c r="H30" s="77"/>
      <c r="I30" s="4"/>
      <c r="J30" s="1"/>
      <c r="K30" s="1"/>
      <c r="L30" s="1"/>
    </row>
    <row r="31" spans="1:12">
      <c r="A31" s="317"/>
      <c r="B31" s="329">
        <f t="shared" si="3"/>
        <v>62.5</v>
      </c>
      <c r="C31" s="323">
        <f t="shared" si="2"/>
        <v>42.175599389276179</v>
      </c>
      <c r="D31" s="319"/>
      <c r="E31" s="319"/>
      <c r="F31" s="324"/>
      <c r="G31" s="76"/>
      <c r="H31" s="77"/>
      <c r="I31" s="4"/>
      <c r="J31" s="1"/>
      <c r="K31" s="1"/>
      <c r="L31" s="1"/>
    </row>
    <row r="32" spans="1:12">
      <c r="A32" s="317"/>
      <c r="B32" s="329">
        <f t="shared" si="3"/>
        <v>63</v>
      </c>
      <c r="C32" s="323">
        <f t="shared" si="2"/>
        <v>37.589042522045418</v>
      </c>
      <c r="D32" s="321"/>
      <c r="E32" s="319"/>
      <c r="F32" s="327"/>
      <c r="G32" s="203"/>
      <c r="H32" s="77"/>
      <c r="I32" s="4"/>
      <c r="J32" s="1"/>
      <c r="K32" s="1"/>
      <c r="L32" s="1"/>
    </row>
    <row r="33" spans="1:12">
      <c r="A33" s="317"/>
      <c r="B33" s="329">
        <f t="shared" si="3"/>
        <v>63.5</v>
      </c>
      <c r="C33" s="323">
        <f t="shared" si="2"/>
        <v>33.501269411322234</v>
      </c>
      <c r="D33" s="319"/>
      <c r="E33" s="319"/>
      <c r="F33" s="324"/>
      <c r="G33" s="76"/>
      <c r="H33" s="77"/>
      <c r="I33" s="4"/>
      <c r="J33" s="1"/>
      <c r="K33" s="1"/>
      <c r="L33" s="1"/>
    </row>
    <row r="34" spans="1:12">
      <c r="A34" s="315"/>
      <c r="B34" s="329">
        <f t="shared" si="3"/>
        <v>64</v>
      </c>
      <c r="C34" s="323">
        <f t="shared" si="2"/>
        <v>29.858037791512292</v>
      </c>
      <c r="D34" s="315"/>
      <c r="E34" s="315"/>
      <c r="F34" s="325"/>
      <c r="G34" s="1"/>
      <c r="H34" s="1"/>
      <c r="I34" s="4"/>
      <c r="J34" s="1"/>
      <c r="K34" s="1"/>
      <c r="L34" s="1"/>
    </row>
    <row r="35" spans="1:12">
      <c r="A35" s="315"/>
      <c r="B35" s="329">
        <f t="shared" si="3"/>
        <v>64.5</v>
      </c>
      <c r="C35" s="323">
        <f t="shared" si="2"/>
        <v>26.611004192518156</v>
      </c>
      <c r="D35" s="316"/>
      <c r="E35" s="316"/>
      <c r="F35" s="326"/>
      <c r="G35" s="4"/>
      <c r="H35" s="4"/>
      <c r="I35" s="4"/>
      <c r="J35" s="1"/>
      <c r="K35" s="1"/>
      <c r="L35" s="1"/>
    </row>
    <row r="36" spans="1:12">
      <c r="A36" s="314"/>
      <c r="B36" s="329">
        <f t="shared" si="3"/>
        <v>65</v>
      </c>
      <c r="C36" s="323">
        <f t="shared" si="2"/>
        <v>23.717082451262847</v>
      </c>
      <c r="D36" s="316"/>
      <c r="E36" s="316"/>
      <c r="F36" s="326"/>
      <c r="G36" s="4"/>
      <c r="H36" s="4"/>
      <c r="I36" s="4"/>
    </row>
    <row r="37" spans="1:12">
      <c r="A37" s="314"/>
      <c r="B37" s="329">
        <f t="shared" si="3"/>
        <v>65.5</v>
      </c>
      <c r="C37" s="323">
        <f t="shared" si="2"/>
        <v>21.1378719844834</v>
      </c>
      <c r="D37" s="316"/>
      <c r="E37" s="316"/>
      <c r="F37" s="326"/>
      <c r="G37" s="4"/>
      <c r="H37" s="4"/>
      <c r="I37" s="4"/>
    </row>
    <row r="38" spans="1:12">
      <c r="A38" s="314"/>
      <c r="B38" s="329">
        <f t="shared" si="3"/>
        <v>66</v>
      </c>
      <c r="C38" s="323">
        <f t="shared" si="2"/>
        <v>18.839148236321851</v>
      </c>
      <c r="D38" s="316"/>
      <c r="E38" s="316"/>
      <c r="F38" s="326"/>
      <c r="G38" s="4"/>
      <c r="H38" s="4"/>
      <c r="I38" s="4"/>
    </row>
    <row r="39" spans="1:12">
      <c r="A39" s="314"/>
      <c r="B39" s="329">
        <f t="shared" si="3"/>
        <v>66.5</v>
      </c>
      <c r="C39" s="323">
        <f t="shared" si="2"/>
        <v>16.790408539262543</v>
      </c>
      <c r="D39" s="316"/>
      <c r="E39" s="316"/>
      <c r="F39" s="326"/>
      <c r="G39" s="4"/>
      <c r="H39" s="4"/>
      <c r="I39" s="4"/>
    </row>
    <row r="40" spans="1:12">
      <c r="A40" s="314"/>
      <c r="B40" s="329">
        <f t="shared" si="3"/>
        <v>67</v>
      </c>
      <c r="C40" s="323">
        <f t="shared" si="2"/>
        <v>14.964467362266596</v>
      </c>
      <c r="D40" s="316"/>
      <c r="E40" s="316"/>
      <c r="F40" s="326"/>
      <c r="G40" s="4"/>
      <c r="H40" s="4"/>
      <c r="I40" s="4"/>
    </row>
    <row r="41" spans="1:12">
      <c r="A41" s="314"/>
      <c r="B41" s="329">
        <f t="shared" si="3"/>
        <v>67.5</v>
      </c>
      <c r="C41" s="323">
        <f t="shared" si="2"/>
        <v>13.337095575291917</v>
      </c>
      <c r="D41" s="316"/>
      <c r="E41" s="316"/>
      <c r="F41" s="326"/>
      <c r="G41" s="4"/>
      <c r="H41" s="4"/>
      <c r="I41" s="4"/>
    </row>
    <row r="42" spans="1:12">
      <c r="A42" s="320"/>
      <c r="B42" s="329">
        <f t="shared" si="3"/>
        <v>68</v>
      </c>
      <c r="C42" s="323">
        <f t="shared" si="2"/>
        <v>11.886698943458349</v>
      </c>
      <c r="D42" s="322"/>
      <c r="E42" s="316"/>
      <c r="F42" s="326"/>
      <c r="G42" s="4"/>
      <c r="H42" s="4"/>
      <c r="I42" s="4"/>
    </row>
    <row r="43" spans="1:12">
      <c r="B43" s="304"/>
      <c r="C43" s="307"/>
      <c r="D43" s="308"/>
      <c r="E43" s="4"/>
      <c r="F43" s="4"/>
      <c r="G43" s="4"/>
      <c r="H43" s="4"/>
      <c r="I43" s="4"/>
    </row>
    <row r="44" spans="1:12">
      <c r="B44" s="304"/>
      <c r="C44" s="307"/>
      <c r="D44" s="308"/>
      <c r="E44" s="4"/>
      <c r="F44" s="4"/>
      <c r="G44" s="4"/>
      <c r="H44" s="4"/>
      <c r="I44" s="4"/>
    </row>
    <row r="45" spans="1:12">
      <c r="B45" s="304"/>
      <c r="C45" s="305"/>
      <c r="D45" s="306"/>
      <c r="E45" s="4"/>
      <c r="F45" s="4"/>
      <c r="G45" s="4"/>
      <c r="H45" s="4"/>
      <c r="I45" s="4"/>
    </row>
    <row r="46" spans="1:12">
      <c r="B46" s="4"/>
      <c r="C46" s="4"/>
      <c r="D46" s="4"/>
      <c r="E46" s="4"/>
      <c r="F46" s="4"/>
      <c r="G46" s="4"/>
      <c r="H46" s="4"/>
      <c r="I46" s="4"/>
    </row>
    <row r="47" spans="1:12">
      <c r="B47" s="4"/>
      <c r="C47" s="4"/>
      <c r="D47" s="4"/>
      <c r="E47" s="4"/>
      <c r="F47" s="4"/>
      <c r="G47" s="4"/>
      <c r="H47" s="4"/>
      <c r="I47" s="4"/>
    </row>
    <row r="48" spans="1:12">
      <c r="B48" s="4"/>
      <c r="C48" s="4"/>
      <c r="D48" s="4"/>
      <c r="E48" s="4"/>
      <c r="F48" s="4"/>
      <c r="G48" s="4"/>
      <c r="H48" s="4"/>
      <c r="I48" s="4"/>
    </row>
    <row r="49" spans="2:9">
      <c r="B49" s="4"/>
      <c r="C49" s="4"/>
      <c r="D49" s="4"/>
      <c r="E49" s="4"/>
      <c r="F49" s="4"/>
      <c r="G49" s="4"/>
      <c r="H49" s="4"/>
      <c r="I49" s="4"/>
    </row>
    <row r="50" spans="2:9">
      <c r="B50" s="4"/>
      <c r="C50" s="4"/>
      <c r="D50" s="4"/>
      <c r="E50" s="4"/>
      <c r="F50" s="4"/>
      <c r="G50" s="4"/>
      <c r="H50" s="4"/>
      <c r="I50" s="4"/>
    </row>
  </sheetData>
  <phoneticPr fontId="20" type="noConversion"/>
  <printOptions gridLines="1"/>
  <pageMargins left="0.75" right="0.75" top="0.5" bottom="0.5" header="0.5" footer="0.5"/>
  <pageSetup scale="8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7"/>
  <sheetViews>
    <sheetView topLeftCell="A4" workbookViewId="0">
      <selection activeCell="C16" sqref="C16"/>
    </sheetView>
  </sheetViews>
  <sheetFormatPr defaultRowHeight="13.2"/>
  <cols>
    <col min="1" max="1" width="40.88671875" customWidth="1"/>
    <col min="2" max="2" width="11.33203125" customWidth="1"/>
    <col min="3" max="3" width="12.5546875" customWidth="1"/>
    <col min="4" max="4" width="8.5546875" customWidth="1"/>
    <col min="5" max="5" width="18.5546875" customWidth="1"/>
    <col min="6" max="6" width="14.88671875" customWidth="1"/>
    <col min="7" max="8" width="12.44140625" customWidth="1"/>
    <col min="9" max="10" width="9.33203125" customWidth="1"/>
    <col min="11" max="11" width="7.109375" customWidth="1"/>
    <col min="13" max="13" width="10" customWidth="1"/>
    <col min="14" max="14" width="8.664062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40" customWidth="1"/>
    <col min="25" max="25" width="10" style="40" customWidth="1"/>
    <col min="26" max="27" width="8.6640625" style="40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17.399999999999999">
      <c r="A1" s="234" t="s">
        <v>118</v>
      </c>
    </row>
    <row r="2" spans="1:37" ht="17.399999999999999">
      <c r="A2" s="119"/>
      <c r="B2" s="22"/>
      <c r="C2" s="22"/>
      <c r="D2" s="22"/>
      <c r="E2" s="22"/>
      <c r="F2" s="210"/>
      <c r="G2" s="209"/>
      <c r="H2" s="210"/>
      <c r="I2" s="209"/>
      <c r="J2" s="209"/>
      <c r="K2" s="209"/>
      <c r="L2" s="22"/>
      <c r="M2" s="22"/>
      <c r="N2" s="27"/>
      <c r="O2" s="27"/>
      <c r="P2" s="27"/>
      <c r="Q2" s="27"/>
      <c r="R2" s="120"/>
      <c r="S2" s="83"/>
      <c r="T2" s="84"/>
      <c r="U2" s="84"/>
      <c r="V2" s="84"/>
      <c r="W2" s="84"/>
      <c r="X2" s="84"/>
      <c r="Y2" s="84"/>
      <c r="Z2" s="84"/>
      <c r="AA2" s="84"/>
      <c r="AB2" s="85"/>
      <c r="AC2" s="86"/>
      <c r="AD2" s="87"/>
      <c r="AE2" s="62"/>
      <c r="AF2" s="1"/>
      <c r="AG2" s="1"/>
      <c r="AH2" s="1"/>
    </row>
    <row r="3" spans="1:37">
      <c r="A3" s="78"/>
      <c r="B3" s="25"/>
      <c r="C3" s="25"/>
      <c r="D3" s="25"/>
      <c r="E3" s="25"/>
      <c r="F3" s="189"/>
      <c r="G3" s="25"/>
      <c r="H3" s="189"/>
      <c r="I3" s="25"/>
      <c r="J3" s="25"/>
      <c r="K3" s="25"/>
      <c r="L3" s="25"/>
      <c r="M3" s="25"/>
      <c r="N3" s="121"/>
      <c r="O3" s="52"/>
      <c r="P3" s="52"/>
      <c r="Q3" s="52"/>
      <c r="R3" s="122"/>
      <c r="S3" s="90"/>
      <c r="T3" s="90"/>
      <c r="U3" s="84"/>
      <c r="V3" s="84"/>
      <c r="W3" s="84"/>
      <c r="X3" s="84"/>
      <c r="Y3" s="84"/>
      <c r="Z3" s="84"/>
      <c r="AA3" s="84"/>
      <c r="AB3" s="85"/>
      <c r="AC3" s="86"/>
      <c r="AD3" s="87"/>
      <c r="AE3" s="62"/>
      <c r="AF3" s="1"/>
      <c r="AG3" s="1"/>
      <c r="AH3" s="1"/>
    </row>
    <row r="4" spans="1:37">
      <c r="A4" s="15"/>
      <c r="B4" s="15" t="s">
        <v>24</v>
      </c>
      <c r="C4" s="24"/>
      <c r="D4" s="24"/>
      <c r="E4" s="24"/>
      <c r="F4" s="24"/>
      <c r="G4" s="24"/>
      <c r="H4" s="24"/>
      <c r="I4" s="24"/>
      <c r="J4" s="24"/>
      <c r="K4" s="24"/>
      <c r="L4" s="15"/>
      <c r="M4" s="24"/>
      <c r="N4" s="27"/>
      <c r="O4" s="24"/>
      <c r="P4" s="24"/>
      <c r="Q4" s="24"/>
      <c r="R4" s="123"/>
      <c r="S4" s="92"/>
      <c r="T4" s="90"/>
      <c r="U4" s="84"/>
      <c r="V4" s="84"/>
      <c r="W4" s="84"/>
      <c r="X4" s="84"/>
      <c r="Y4" s="84"/>
      <c r="Z4" s="84"/>
      <c r="AA4" s="84"/>
      <c r="AB4" s="85"/>
      <c r="AC4" s="86"/>
      <c r="AD4" s="87"/>
      <c r="AE4" s="62"/>
      <c r="AF4" s="1"/>
      <c r="AG4" s="1"/>
      <c r="AH4" s="1"/>
    </row>
    <row r="5" spans="1:37">
      <c r="A5" s="15"/>
      <c r="B5" s="1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4"/>
      <c r="P5" s="24"/>
      <c r="Q5" s="24"/>
      <c r="R5" s="123"/>
      <c r="S5" s="92"/>
      <c r="T5" s="90"/>
      <c r="U5" s="84"/>
      <c r="V5" s="84"/>
      <c r="W5" s="84"/>
      <c r="X5" s="84"/>
      <c r="Y5" s="84"/>
      <c r="Z5" s="84"/>
      <c r="AA5" s="84"/>
      <c r="AB5" s="85"/>
      <c r="AC5" s="86"/>
      <c r="AD5" s="87"/>
      <c r="AE5" s="62"/>
      <c r="AF5" s="1"/>
      <c r="AG5" s="1"/>
      <c r="AH5" s="1"/>
    </row>
    <row r="6" spans="1:37" ht="26.4">
      <c r="B6" s="38"/>
      <c r="C6" s="38" t="s">
        <v>51</v>
      </c>
      <c r="D6" s="38" t="s">
        <v>11</v>
      </c>
      <c r="E6" s="38" t="s">
        <v>16</v>
      </c>
      <c r="F6" s="24"/>
      <c r="G6" s="24"/>
      <c r="H6" s="24"/>
      <c r="I6" s="38"/>
      <c r="J6" s="38"/>
      <c r="K6" s="38"/>
      <c r="L6" s="38"/>
      <c r="M6" s="24"/>
      <c r="N6" s="43"/>
      <c r="O6" s="20"/>
      <c r="P6" s="27"/>
      <c r="Q6" s="27"/>
      <c r="R6" s="120"/>
      <c r="S6" s="83"/>
      <c r="T6" s="83"/>
      <c r="U6" s="83"/>
      <c r="V6" s="83"/>
      <c r="W6" s="83"/>
      <c r="X6" s="83"/>
      <c r="Y6" s="83"/>
      <c r="Z6" s="83"/>
      <c r="AA6" s="83"/>
      <c r="AB6" s="82"/>
      <c r="AC6" s="93"/>
      <c r="AD6" s="94"/>
    </row>
    <row r="7" spans="1:37" ht="18">
      <c r="A7" s="405" t="s">
        <v>122</v>
      </c>
      <c r="B7" s="231"/>
      <c r="C7" s="410" t="s">
        <v>141</v>
      </c>
      <c r="D7" s="252">
        <v>0</v>
      </c>
      <c r="E7" s="340"/>
      <c r="F7" s="404"/>
      <c r="G7" s="206"/>
      <c r="H7" s="207"/>
      <c r="I7" s="125"/>
      <c r="J7" s="125"/>
      <c r="K7" s="124"/>
      <c r="L7" s="130"/>
      <c r="M7" s="130"/>
      <c r="N7" s="130"/>
      <c r="O7" s="130"/>
      <c r="P7" s="27"/>
      <c r="Q7" s="27"/>
      <c r="R7" s="120"/>
      <c r="S7" s="83"/>
      <c r="T7" s="83"/>
      <c r="U7" s="83"/>
      <c r="V7" s="83"/>
      <c r="W7" s="83"/>
      <c r="X7" s="83"/>
      <c r="Y7" s="83"/>
      <c r="Z7" s="83"/>
      <c r="AA7" s="83"/>
      <c r="AB7" s="82"/>
      <c r="AC7" s="93"/>
      <c r="AD7" s="94"/>
      <c r="AJ7" s="30"/>
      <c r="AK7" s="30"/>
    </row>
    <row r="8" spans="1:37" ht="18">
      <c r="A8" s="405" t="s">
        <v>123</v>
      </c>
      <c r="B8" s="231"/>
      <c r="C8" s="410" t="s">
        <v>141</v>
      </c>
      <c r="D8" s="252">
        <v>0</v>
      </c>
      <c r="E8" s="340"/>
      <c r="F8" s="206"/>
      <c r="G8" s="206"/>
      <c r="H8" s="207"/>
      <c r="I8" s="125"/>
      <c r="J8" s="125"/>
      <c r="K8" s="124"/>
      <c r="L8" s="130"/>
      <c r="M8" s="130"/>
      <c r="N8" s="130"/>
      <c r="O8" s="130"/>
      <c r="P8" s="27"/>
      <c r="Q8" s="27"/>
      <c r="R8" s="126"/>
      <c r="S8" s="83"/>
      <c r="T8" s="83"/>
      <c r="U8" s="83"/>
      <c r="V8" s="83"/>
      <c r="W8" s="83"/>
      <c r="X8" s="83"/>
      <c r="Y8" s="83"/>
      <c r="Z8" s="83"/>
      <c r="AA8" s="83"/>
      <c r="AB8" s="82"/>
      <c r="AC8" s="93"/>
      <c r="AD8" s="94"/>
      <c r="AJ8" s="30"/>
      <c r="AK8" s="30"/>
    </row>
    <row r="9" spans="1:37" ht="18">
      <c r="A9" s="405" t="s">
        <v>124</v>
      </c>
      <c r="B9" s="231"/>
      <c r="C9" s="410" t="s">
        <v>141</v>
      </c>
      <c r="D9" s="252">
        <v>0</v>
      </c>
      <c r="E9" s="340"/>
      <c r="F9" s="206"/>
      <c r="G9" s="206"/>
      <c r="H9" s="207"/>
      <c r="I9" s="125"/>
      <c r="J9" s="125"/>
      <c r="K9" s="124"/>
      <c r="L9" s="130"/>
      <c r="M9" s="130"/>
      <c r="N9" s="130"/>
      <c r="O9" s="130"/>
      <c r="P9" s="27"/>
      <c r="Q9" s="27"/>
      <c r="R9" s="120"/>
      <c r="S9" s="83"/>
      <c r="T9" s="83"/>
      <c r="U9" s="83"/>
      <c r="V9" s="83"/>
      <c r="W9" s="83"/>
      <c r="X9" s="83"/>
      <c r="Y9" s="83"/>
      <c r="Z9" s="83"/>
      <c r="AA9" s="83"/>
      <c r="AB9" s="82"/>
      <c r="AC9" s="93"/>
      <c r="AD9" s="94"/>
      <c r="AJ9" s="30"/>
      <c r="AK9" s="30"/>
    </row>
    <row r="10" spans="1:37" ht="18">
      <c r="A10" s="405" t="s">
        <v>125</v>
      </c>
      <c r="B10" s="231"/>
      <c r="C10" s="410" t="s">
        <v>141</v>
      </c>
      <c r="D10" s="252">
        <v>0</v>
      </c>
      <c r="E10" s="340"/>
      <c r="F10" s="206"/>
      <c r="G10" s="206"/>
      <c r="H10" s="207"/>
      <c r="I10" s="125"/>
      <c r="J10" s="125"/>
      <c r="K10" s="124"/>
      <c r="L10" s="130" t="s">
        <v>24</v>
      </c>
      <c r="M10" s="130"/>
      <c r="N10" s="130"/>
      <c r="O10" s="130"/>
      <c r="P10" s="27"/>
      <c r="Q10" s="27"/>
      <c r="R10" s="120"/>
      <c r="S10" s="83"/>
      <c r="T10" s="83"/>
      <c r="U10" s="83"/>
      <c r="V10" s="83"/>
      <c r="W10" s="83"/>
      <c r="X10" s="83"/>
      <c r="Y10" s="83"/>
      <c r="Z10" s="83"/>
      <c r="AA10" s="83"/>
      <c r="AB10" s="82"/>
      <c r="AC10" s="93"/>
      <c r="AD10" s="94"/>
      <c r="AJ10" s="30"/>
      <c r="AK10" s="30"/>
    </row>
    <row r="11" spans="1:37" ht="18">
      <c r="A11" s="405" t="s">
        <v>126</v>
      </c>
      <c r="B11" s="236"/>
      <c r="C11" s="410" t="s">
        <v>141</v>
      </c>
      <c r="D11" s="252">
        <v>0</v>
      </c>
      <c r="E11" s="340"/>
      <c r="F11" s="206"/>
      <c r="G11" s="206"/>
      <c r="H11" s="207"/>
      <c r="I11" s="125"/>
      <c r="J11" s="125"/>
      <c r="K11" s="124"/>
      <c r="L11" s="130"/>
      <c r="M11" s="130"/>
      <c r="N11" s="130"/>
      <c r="O11" s="130"/>
      <c r="P11" s="27"/>
      <c r="Q11" s="27"/>
      <c r="R11" s="126"/>
      <c r="S11" s="96"/>
      <c r="T11" s="96"/>
      <c r="U11" s="96"/>
      <c r="V11" s="83"/>
      <c r="W11" s="83"/>
      <c r="X11" s="83"/>
      <c r="Y11" s="83"/>
      <c r="Z11" s="83"/>
      <c r="AA11" s="83"/>
      <c r="AB11" s="82"/>
      <c r="AC11" s="93"/>
      <c r="AD11" s="94"/>
      <c r="AJ11" s="30"/>
      <c r="AK11" s="30"/>
    </row>
    <row r="12" spans="1:37" ht="18">
      <c r="A12" s="405" t="s">
        <v>127</v>
      </c>
      <c r="C12" s="410">
        <v>293.8</v>
      </c>
      <c r="D12" s="252">
        <v>100</v>
      </c>
      <c r="E12" s="340">
        <f t="shared" ref="E12" si="0">RANK(D12,$D$7:$D$12)</f>
        <v>1</v>
      </c>
    </row>
    <row r="13" spans="1:37">
      <c r="E13" s="206"/>
      <c r="F13" s="206"/>
      <c r="G13" s="206"/>
      <c r="H13" s="207"/>
      <c r="I13" s="125"/>
      <c r="J13" s="125"/>
      <c r="K13" s="124"/>
      <c r="L13" s="130"/>
      <c r="M13" s="130"/>
      <c r="N13" s="130"/>
      <c r="O13" s="130"/>
      <c r="P13" s="27"/>
      <c r="Q13" s="27"/>
      <c r="R13" s="120"/>
      <c r="S13" s="83"/>
      <c r="T13" s="83"/>
      <c r="U13" s="83"/>
      <c r="V13" s="83"/>
      <c r="W13" s="83"/>
      <c r="X13" s="83"/>
      <c r="Y13" s="83"/>
      <c r="Z13" s="83"/>
      <c r="AA13" s="83"/>
      <c r="AB13" s="82"/>
      <c r="AC13" s="93"/>
      <c r="AD13" s="94"/>
      <c r="AJ13" s="30"/>
      <c r="AK13" s="30"/>
    </row>
    <row r="14" spans="1:37" s="143" customFormat="1" ht="17.399999999999999">
      <c r="A14"/>
      <c r="B14" s="178"/>
      <c r="C14"/>
      <c r="D14"/>
      <c r="E14" s="300"/>
      <c r="F14" s="206"/>
      <c r="G14" s="206"/>
      <c r="H14" s="207"/>
      <c r="I14" s="125"/>
      <c r="J14" s="125"/>
      <c r="K14" s="124"/>
      <c r="L14" s="130"/>
      <c r="M14" s="153"/>
      <c r="N14" s="153"/>
      <c r="O14" s="153"/>
      <c r="P14" s="152"/>
      <c r="Q14" s="152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38"/>
      <c r="AC14" s="146"/>
      <c r="AD14" s="145"/>
      <c r="AE14" s="142"/>
      <c r="AJ14" s="155"/>
      <c r="AK14" s="155"/>
    </row>
    <row r="15" spans="1:37">
      <c r="A15" s="313" t="s">
        <v>90</v>
      </c>
      <c r="B15" s="206"/>
      <c r="C15" s="205"/>
      <c r="D15" s="205"/>
      <c r="E15" s="206" t="s">
        <v>138</v>
      </c>
      <c r="F15" s="206">
        <v>0</v>
      </c>
      <c r="G15" s="206"/>
      <c r="H15" s="207"/>
      <c r="I15" s="125"/>
      <c r="J15" s="125"/>
      <c r="K15" s="124"/>
      <c r="L15" s="124"/>
      <c r="M15" s="127"/>
      <c r="N15" s="39"/>
      <c r="O15" s="39"/>
      <c r="P15" s="39"/>
      <c r="Q15" s="39"/>
      <c r="R15" s="128"/>
      <c r="S15" s="98"/>
      <c r="T15" s="98"/>
      <c r="U15" s="99"/>
      <c r="V15" s="99"/>
      <c r="W15" s="99"/>
      <c r="X15" s="99"/>
      <c r="Y15" s="99"/>
      <c r="Z15" s="99"/>
      <c r="AA15" s="99"/>
      <c r="AB15" s="100"/>
      <c r="AC15" s="101"/>
      <c r="AD15" s="102"/>
      <c r="AE15" s="48"/>
      <c r="AF15" s="31"/>
      <c r="AG15" s="31"/>
      <c r="AH15" s="31"/>
      <c r="AI15" s="31"/>
      <c r="AJ15" s="30"/>
      <c r="AK15" s="30"/>
    </row>
    <row r="16" spans="1:37">
      <c r="A16" s="313" t="s">
        <v>71</v>
      </c>
      <c r="B16" s="303"/>
      <c r="C16" s="208"/>
      <c r="D16" s="164"/>
      <c r="E16" s="206" t="s">
        <v>139</v>
      </c>
      <c r="F16" s="206">
        <v>5</v>
      </c>
      <c r="G16" s="206"/>
      <c r="H16" s="207"/>
      <c r="I16" s="125"/>
      <c r="J16" s="125"/>
      <c r="K16" s="124"/>
      <c r="L16" s="129"/>
      <c r="M16" s="129"/>
      <c r="N16" s="39"/>
      <c r="O16" s="39"/>
      <c r="P16" s="39"/>
      <c r="Q16" s="39"/>
      <c r="R16" s="128"/>
      <c r="S16" s="98"/>
      <c r="T16" s="98"/>
      <c r="U16" s="99"/>
      <c r="V16" s="99"/>
      <c r="W16" s="99"/>
      <c r="X16" s="99"/>
      <c r="Y16" s="99"/>
      <c r="Z16" s="99"/>
      <c r="AA16" s="99"/>
      <c r="AB16" s="100"/>
      <c r="AC16" s="101"/>
      <c r="AD16" s="102"/>
      <c r="AE16" s="48"/>
      <c r="AF16" s="31"/>
      <c r="AG16" s="31"/>
      <c r="AH16" s="31"/>
      <c r="AI16" s="31"/>
      <c r="AJ16" s="30"/>
      <c r="AK16" s="30"/>
    </row>
    <row r="17" spans="1:37">
      <c r="A17" s="313" t="s">
        <v>91</v>
      </c>
      <c r="B17" s="303">
        <v>293.8</v>
      </c>
      <c r="C17" s="208"/>
      <c r="D17" s="164"/>
      <c r="E17" s="206" t="s">
        <v>140</v>
      </c>
      <c r="F17" s="206">
        <v>100</v>
      </c>
      <c r="G17" s="206"/>
      <c r="H17" s="207"/>
      <c r="I17" s="125"/>
      <c r="J17" s="125"/>
      <c r="K17" s="124"/>
      <c r="L17" s="25"/>
      <c r="M17" s="25"/>
      <c r="N17" s="39"/>
      <c r="O17" s="39"/>
      <c r="P17" s="39"/>
      <c r="Q17" s="39"/>
      <c r="R17" s="128"/>
      <c r="S17" s="98"/>
      <c r="T17" s="98"/>
      <c r="U17" s="98"/>
      <c r="V17" s="98"/>
      <c r="W17" s="98"/>
      <c r="X17" s="98"/>
      <c r="Y17" s="98"/>
      <c r="Z17" s="98"/>
      <c r="AA17" s="98"/>
      <c r="AB17" s="103"/>
      <c r="AC17" s="111"/>
      <c r="AD17" s="112"/>
      <c r="AE17" s="48"/>
      <c r="AF17" s="31"/>
      <c r="AG17" s="31"/>
      <c r="AH17" s="31"/>
      <c r="AI17" s="31"/>
      <c r="AJ17" s="30"/>
      <c r="AK17" s="30"/>
    </row>
    <row r="18" spans="1:37">
      <c r="A18" s="11" t="s">
        <v>73</v>
      </c>
      <c r="B18" s="335">
        <f>100/(B21-B20)</f>
        <v>-1.8691588785046729</v>
      </c>
      <c r="C18" s="91"/>
      <c r="D18" s="91"/>
      <c r="E18" s="91"/>
      <c r="F18" s="91"/>
      <c r="G18" s="91"/>
      <c r="H18" s="91"/>
      <c r="I18" s="91"/>
      <c r="J18" s="91"/>
      <c r="K18" s="91"/>
      <c r="L18" s="104"/>
      <c r="M18" s="104"/>
      <c r="N18" s="104"/>
      <c r="O18" s="104"/>
      <c r="P18" s="104"/>
      <c r="Q18" s="85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13"/>
      <c r="AC18" s="111"/>
      <c r="AD18" s="114"/>
      <c r="AE18" s="48"/>
      <c r="AF18" s="31"/>
      <c r="AG18" s="31"/>
      <c r="AH18" s="31"/>
      <c r="AI18" s="31"/>
      <c r="AJ18" s="30"/>
      <c r="AK18" s="30"/>
    </row>
    <row r="19" spans="1:37">
      <c r="A19" s="11" t="s">
        <v>92</v>
      </c>
      <c r="B19" s="312">
        <f>-B18*B20</f>
        <v>549.15887850467288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105"/>
      <c r="Q19" s="9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06"/>
      <c r="AC19" s="112"/>
      <c r="AD19" s="116"/>
      <c r="AE19" s="48"/>
      <c r="AF19" s="31"/>
      <c r="AG19" s="31"/>
      <c r="AH19" s="31"/>
      <c r="AI19" s="31"/>
      <c r="AJ19" s="30"/>
      <c r="AK19" s="30"/>
    </row>
    <row r="20" spans="1:37">
      <c r="A20" s="11" t="s">
        <v>58</v>
      </c>
      <c r="B20" s="312">
        <v>293.8</v>
      </c>
      <c r="C20" s="312" t="s">
        <v>96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105"/>
      <c r="Q20" s="9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06"/>
      <c r="AC20" s="112"/>
      <c r="AD20" s="116"/>
      <c r="AE20" s="48"/>
      <c r="AF20" s="31"/>
      <c r="AG20" s="31"/>
      <c r="AH20" s="31"/>
      <c r="AI20" s="31"/>
      <c r="AJ20" s="30"/>
      <c r="AK20" s="30"/>
    </row>
    <row r="21" spans="1:37">
      <c r="A21" s="11" t="s">
        <v>57</v>
      </c>
      <c r="B21" s="312">
        <v>240.3</v>
      </c>
      <c r="C21" s="312" t="s">
        <v>96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05"/>
      <c r="Q21" s="9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06"/>
      <c r="AC21" s="117"/>
      <c r="AD21" s="116"/>
    </row>
    <row r="22" spans="1:37">
      <c r="A22" s="88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105"/>
      <c r="Q22" s="9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06"/>
      <c r="AC22" s="117"/>
      <c r="AD22" s="116"/>
    </row>
    <row r="23" spans="1:37" ht="13.8">
      <c r="A23" s="88"/>
      <c r="B23" s="89"/>
      <c r="C23" s="91" t="s">
        <v>24</v>
      </c>
      <c r="D23" s="89"/>
      <c r="E23" s="89"/>
      <c r="F23" s="188" t="s">
        <v>24</v>
      </c>
      <c r="G23" s="89"/>
      <c r="H23" s="89"/>
      <c r="I23" s="89"/>
      <c r="J23" s="89"/>
      <c r="K23" s="89"/>
      <c r="L23" s="89"/>
      <c r="M23" s="89"/>
      <c r="N23" s="89"/>
      <c r="O23" s="89"/>
      <c r="P23" s="105"/>
      <c r="Q23" s="95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106"/>
      <c r="AC23" s="117"/>
      <c r="AD23" s="116"/>
    </row>
    <row r="24" spans="1:37">
      <c r="A24" s="88"/>
      <c r="B24" s="97"/>
      <c r="C24" s="97"/>
      <c r="D24" s="97"/>
      <c r="E24" s="179" t="s">
        <v>24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05"/>
      <c r="Q24" s="9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06"/>
      <c r="AC24" s="117"/>
      <c r="AD24" s="116"/>
    </row>
    <row r="25" spans="1:37">
      <c r="A25" s="88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105"/>
      <c r="Q25" s="9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06"/>
      <c r="AC25" s="117"/>
      <c r="AD25" s="116"/>
    </row>
    <row r="26" spans="1:37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105"/>
      <c r="Q26" s="95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106"/>
      <c r="AC26" s="117"/>
      <c r="AD26" s="116"/>
    </row>
    <row r="27" spans="1:37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105"/>
      <c r="Q27" s="95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106"/>
      <c r="AC27" s="117"/>
      <c r="AD27" s="116"/>
    </row>
    <row r="28" spans="1:37">
      <c r="A28" s="88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105"/>
      <c r="Q28" s="9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06"/>
      <c r="AC28" s="117"/>
      <c r="AD28" s="116"/>
    </row>
    <row r="29" spans="1:37">
      <c r="A29" s="88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105"/>
      <c r="Q29" s="9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06"/>
      <c r="AC29" s="117"/>
      <c r="AD29" s="116"/>
    </row>
    <row r="30" spans="1:37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105"/>
      <c r="Q30" s="95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106"/>
      <c r="AC30" s="117"/>
      <c r="AD30" s="116"/>
    </row>
    <row r="31" spans="1:37">
      <c r="A31" s="88"/>
      <c r="B31" s="118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105"/>
      <c r="Q31" s="9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06"/>
      <c r="AC31" s="117"/>
      <c r="AD31" s="116"/>
    </row>
    <row r="32" spans="1:37">
      <c r="A32" s="88"/>
      <c r="B32" s="97"/>
      <c r="C32" s="97"/>
      <c r="D32" s="97"/>
      <c r="E32" s="97"/>
      <c r="F32" s="105"/>
      <c r="G32" s="97"/>
      <c r="H32" s="97"/>
      <c r="I32" s="97"/>
      <c r="J32" s="97"/>
      <c r="K32" s="97"/>
      <c r="L32" s="97"/>
      <c r="M32" s="97"/>
      <c r="N32" s="97"/>
      <c r="O32" s="97"/>
      <c r="P32" s="106"/>
      <c r="Q32" s="9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06"/>
      <c r="AC32" s="117"/>
      <c r="AD32" s="87"/>
    </row>
    <row r="33" spans="1:30">
      <c r="A33" s="88"/>
      <c r="B33" s="89"/>
      <c r="C33" s="89"/>
      <c r="D33" s="190"/>
      <c r="E33" s="191"/>
      <c r="F33" s="191"/>
      <c r="G33" s="76"/>
      <c r="H33" s="76"/>
      <c r="I33" s="89"/>
      <c r="J33" s="89"/>
      <c r="K33" s="89"/>
      <c r="L33" s="89"/>
      <c r="M33" s="89"/>
      <c r="N33" s="89"/>
      <c r="O33" s="89"/>
      <c r="P33" s="105"/>
      <c r="Q33" s="95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106"/>
      <c r="AC33" s="117"/>
      <c r="AD33" s="116"/>
    </row>
    <row r="34" spans="1:30">
      <c r="A34" s="88"/>
      <c r="B34" s="97"/>
      <c r="C34" s="97"/>
      <c r="D34" s="76"/>
      <c r="E34" s="76"/>
      <c r="F34" s="183"/>
      <c r="G34" s="76"/>
      <c r="H34" s="184"/>
      <c r="I34" s="179"/>
      <c r="J34" s="179"/>
      <c r="K34" s="179"/>
      <c r="L34" s="97"/>
      <c r="M34" s="97"/>
      <c r="N34" s="97"/>
      <c r="O34" s="97"/>
      <c r="P34" s="105"/>
      <c r="Q34" s="9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06"/>
      <c r="AC34" s="117"/>
      <c r="AD34" s="116"/>
    </row>
    <row r="35" spans="1:30">
      <c r="A35" s="82"/>
      <c r="B35" s="97"/>
      <c r="C35" s="89"/>
      <c r="D35" s="76"/>
      <c r="E35" s="76"/>
      <c r="F35" s="191"/>
      <c r="G35" s="76"/>
      <c r="H35" s="76"/>
      <c r="I35" s="89"/>
      <c r="J35" s="89"/>
      <c r="K35" s="89"/>
      <c r="L35" s="89"/>
      <c r="M35" s="89"/>
      <c r="N35" s="89"/>
      <c r="O35" s="89"/>
      <c r="P35" s="105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106"/>
      <c r="AC35" s="117"/>
      <c r="AD35" s="116"/>
    </row>
    <row r="36" spans="1:30">
      <c r="A36" s="82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117"/>
      <c r="AD36" s="87"/>
    </row>
    <row r="37" spans="1:30">
      <c r="A37" s="82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117"/>
      <c r="AD37" s="87"/>
    </row>
    <row r="38" spans="1:30">
      <c r="A38" s="108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89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117"/>
      <c r="AD38" s="87"/>
    </row>
    <row r="39" spans="1:30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105"/>
      <c r="Q39" s="95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106"/>
      <c r="AC39" s="117"/>
      <c r="AD39" s="116"/>
    </row>
    <row r="40" spans="1:30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05"/>
      <c r="Q40" s="95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106"/>
      <c r="AC40" s="117"/>
      <c r="AD40" s="116"/>
    </row>
    <row r="41" spans="1:30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105"/>
      <c r="Q41" s="95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106"/>
      <c r="AC41" s="117"/>
      <c r="AD41" s="116"/>
    </row>
    <row r="42" spans="1:30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105"/>
      <c r="Q42" s="95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106"/>
      <c r="AC42" s="117"/>
      <c r="AD42" s="116"/>
    </row>
    <row r="43" spans="1:30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105"/>
      <c r="Q43" s="95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106"/>
      <c r="AC43" s="117"/>
      <c r="AD43" s="116"/>
    </row>
    <row r="44" spans="1:30">
      <c r="A44" s="8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105"/>
      <c r="Q44" s="95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106"/>
      <c r="AC44" s="117"/>
      <c r="AD44" s="116"/>
    </row>
    <row r="45" spans="1:30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105"/>
      <c r="Q45" s="95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106"/>
      <c r="AC45" s="117"/>
      <c r="AD45" s="116"/>
    </row>
    <row r="46" spans="1:30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105"/>
      <c r="Q46" s="95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106"/>
      <c r="AC46" s="117"/>
      <c r="AD46" s="116"/>
    </row>
    <row r="47" spans="1:30">
      <c r="A47" s="88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105"/>
      <c r="Q47" s="95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106"/>
      <c r="AC47" s="117"/>
      <c r="AD47" s="116"/>
    </row>
    <row r="48" spans="1:30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105"/>
      <c r="Q48" s="95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106"/>
      <c r="AC48" s="117"/>
      <c r="AD48" s="116"/>
    </row>
    <row r="49" spans="1:30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05"/>
      <c r="Q49" s="95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106"/>
      <c r="AC49" s="117"/>
      <c r="AD49" s="116"/>
    </row>
    <row r="50" spans="1:30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105"/>
      <c r="Q50" s="95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106"/>
      <c r="AC50" s="117"/>
      <c r="AD50" s="116"/>
    </row>
    <row r="51" spans="1:30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105"/>
      <c r="Q51" s="95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106"/>
      <c r="AC51" s="117"/>
      <c r="AD51" s="116"/>
    </row>
    <row r="52" spans="1:30">
      <c r="A52" s="88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106"/>
      <c r="Q52" s="95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106"/>
      <c r="AC52" s="117"/>
      <c r="AD52" s="87"/>
    </row>
    <row r="53" spans="1:30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105"/>
      <c r="Q53" s="95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106"/>
      <c r="AC53" s="117"/>
      <c r="AD53" s="116"/>
    </row>
    <row r="54" spans="1:30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105"/>
      <c r="Q54" s="95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106"/>
      <c r="AC54" s="117"/>
      <c r="AD54" s="116"/>
    </row>
    <row r="55" spans="1:30">
      <c r="A55" s="93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09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0"/>
      <c r="AC55" s="117"/>
      <c r="AD55" s="87"/>
    </row>
    <row r="56" spans="1:30">
      <c r="A56" s="93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87"/>
    </row>
    <row r="57" spans="1:30">
      <c r="A57" s="93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11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</row>
    <row r="58" spans="1:30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107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</row>
    <row r="59" spans="1:30">
      <c r="A59" s="93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107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</row>
    <row r="60" spans="1:30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107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</row>
    <row r="61" spans="1:30">
      <c r="A61" s="93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107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</row>
    <row r="62" spans="1:30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4"/>
      <c r="O62" s="94"/>
      <c r="P62" s="107"/>
      <c r="Q62" s="94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3"/>
      <c r="AC62" s="93"/>
      <c r="AD62" s="94"/>
    </row>
    <row r="63" spans="1:30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4"/>
      <c r="O63" s="94"/>
      <c r="P63" s="107"/>
      <c r="Q63" s="94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3"/>
      <c r="AC63" s="93"/>
      <c r="AD63" s="94"/>
    </row>
    <row r="64" spans="1:30">
      <c r="P64" s="41"/>
    </row>
    <row r="65" spans="16:16">
      <c r="P65" s="41"/>
    </row>
    <row r="66" spans="16:16">
      <c r="P66" s="41"/>
    </row>
    <row r="67" spans="16:16">
      <c r="P67" s="41"/>
    </row>
    <row r="68" spans="16:16">
      <c r="P68" s="41"/>
    </row>
    <row r="69" spans="16:16">
      <c r="P69" s="41"/>
    </row>
    <row r="70" spans="16:16">
      <c r="P70" s="41"/>
    </row>
    <row r="71" spans="16:16">
      <c r="P71" s="41"/>
    </row>
    <row r="72" spans="16:16">
      <c r="P72" s="41"/>
    </row>
    <row r="73" spans="16:16">
      <c r="P73" s="41"/>
    </row>
    <row r="74" spans="16:16">
      <c r="P74" s="41"/>
    </row>
    <row r="75" spans="16:16">
      <c r="P75" s="41"/>
    </row>
    <row r="76" spans="16:16">
      <c r="P76" s="41"/>
    </row>
    <row r="77" spans="16:16">
      <c r="P77" s="41"/>
    </row>
    <row r="78" spans="16:16">
      <c r="P78" s="41"/>
    </row>
    <row r="79" spans="16:16">
      <c r="P79" s="41"/>
    </row>
    <row r="80" spans="16:16">
      <c r="P80" s="41"/>
    </row>
    <row r="81" spans="16:16">
      <c r="P81" s="41"/>
    </row>
    <row r="82" spans="16:16">
      <c r="P82" s="41"/>
    </row>
    <row r="83" spans="16:16">
      <c r="P83" s="41"/>
    </row>
    <row r="84" spans="16:16">
      <c r="P84" s="41"/>
    </row>
    <row r="85" spans="16:16">
      <c r="P85" s="41"/>
    </row>
    <row r="86" spans="16:16">
      <c r="P86" s="41"/>
    </row>
    <row r="87" spans="16:16">
      <c r="P87" s="41"/>
    </row>
    <row r="88" spans="16:16">
      <c r="P88" s="41"/>
    </row>
    <row r="89" spans="16:16">
      <c r="P89" s="41"/>
    </row>
    <row r="90" spans="16:16">
      <c r="P90" s="41"/>
    </row>
    <row r="91" spans="16:16">
      <c r="P91" s="41"/>
    </row>
    <row r="92" spans="16:16">
      <c r="P92" s="41"/>
    </row>
    <row r="93" spans="16:16">
      <c r="P93" s="41"/>
    </row>
    <row r="94" spans="16:16">
      <c r="P94" s="41"/>
    </row>
    <row r="95" spans="16:16">
      <c r="P95" s="41"/>
    </row>
    <row r="96" spans="16:16">
      <c r="P96" s="41"/>
    </row>
    <row r="97" spans="16:16">
      <c r="P97" s="41"/>
    </row>
  </sheetData>
  <phoneticPr fontId="20" type="noConversion"/>
  <printOptions gridLines="1"/>
  <pageMargins left="0.25" right="0.25" top="1" bottom="1" header="0.5" footer="0.5"/>
  <pageSetup scale="85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Totals and Awards</vt:lpstr>
      <vt:lpstr>Paper</vt:lpstr>
      <vt:lpstr>Static</vt:lpstr>
      <vt:lpstr>MSRP</vt:lpstr>
      <vt:lpstr>Subjective Handling</vt:lpstr>
      <vt:lpstr>Range</vt:lpstr>
      <vt:lpstr>Oral</vt:lpstr>
      <vt:lpstr>Noise</vt:lpstr>
      <vt:lpstr>Draw Bar Pull</vt:lpstr>
      <vt:lpstr>Cold Start</vt:lpstr>
      <vt:lpstr>Vehicle Weights</vt:lpstr>
      <vt:lpstr>Objective Handling</vt:lpstr>
      <vt:lpstr>Acceleration+Load</vt:lpstr>
      <vt:lpstr>Penalties and Bonuses</vt:lpstr>
      <vt:lpstr>Sheet1</vt:lpstr>
      <vt:lpstr>'Subjective Handling'!Print_Area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 Fussell</dc:creator>
  <cp:lastModifiedBy>jmeldrum</cp:lastModifiedBy>
  <cp:lastPrinted>2015-03-06T20:27:32Z</cp:lastPrinted>
  <dcterms:created xsi:type="dcterms:W3CDTF">2000-03-12T02:15:03Z</dcterms:created>
  <dcterms:modified xsi:type="dcterms:W3CDTF">2015-03-10T14:59:49Z</dcterms:modified>
</cp:coreProperties>
</file>