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75" yWindow="615" windowWidth="17595" windowHeight="2100" tabRatio="920"/>
  </bookViews>
  <sheets>
    <sheet name="Totals and Awards" sheetId="13" r:id="rId1"/>
    <sheet name="Paper" sheetId="1" r:id="rId2"/>
    <sheet name="Static" sheetId="2" r:id="rId3"/>
    <sheet name="MSRP" sheetId="3" r:id="rId4"/>
    <sheet name="Subjective Handling-CXD" sheetId="14" r:id="rId5"/>
    <sheet name="Range" sheetId="4" r:id="rId6"/>
    <sheet name="Oral" sheetId="5" r:id="rId7"/>
    <sheet name="Noise" sheetId="6" r:id="rId8"/>
    <sheet name="Draw Bar Pull" sheetId="9" r:id="rId9"/>
    <sheet name="Cold Start" sheetId="10" r:id="rId10"/>
    <sheet name="Penalties and Bonuses" sheetId="12" r:id="rId11"/>
    <sheet name="Vehicle Weights" sheetId="15" r:id="rId12"/>
    <sheet name="Objective Handling" sheetId="7" r:id="rId13"/>
    <sheet name="Acceleration+Load" sheetId="16" r:id="rId14"/>
  </sheets>
  <definedNames>
    <definedName name="_xlnm.Print_Area" localSheetId="4">'Subjective Handling-CXD'!$A$1:$J$13</definedName>
    <definedName name="_xlnm.Print_Area" localSheetId="0">'Totals and Awards'!$A$1:$N$47</definedName>
  </definedNames>
  <calcPr calcId="125725"/>
</workbook>
</file>

<file path=xl/calcChain.xml><?xml version="1.0" encoding="utf-8"?>
<calcChain xmlns="http://schemas.openxmlformats.org/spreadsheetml/2006/main">
  <c r="I11" i="6"/>
  <c r="L5" i="13"/>
  <c r="L6"/>
  <c r="L7"/>
  <c r="L8"/>
  <c r="L9"/>
  <c r="L10"/>
  <c r="E10" i="9"/>
  <c r="E11"/>
  <c r="E12"/>
  <c r="E13"/>
  <c r="D5" i="13"/>
  <c r="D6"/>
  <c r="D7"/>
  <c r="D8"/>
  <c r="D9"/>
  <c r="D10"/>
  <c r="B41"/>
  <c r="C9" i="2"/>
  <c r="C9" i="13"/>
  <c r="C10"/>
  <c r="B44"/>
  <c r="B43"/>
  <c r="B42"/>
  <c r="B40"/>
  <c r="B39"/>
  <c r="H5"/>
  <c r="H6"/>
  <c r="H8"/>
  <c r="H9"/>
  <c r="H10"/>
  <c r="G5"/>
  <c r="G6"/>
  <c r="G7"/>
  <c r="G8"/>
  <c r="G9"/>
  <c r="G10"/>
  <c r="F5"/>
  <c r="F6"/>
  <c r="F7"/>
  <c r="F8"/>
  <c r="F9"/>
  <c r="F10"/>
  <c r="E5"/>
  <c r="E6"/>
  <c r="E7"/>
  <c r="E8"/>
  <c r="E9"/>
  <c r="E10"/>
  <c r="B10"/>
  <c r="B9"/>
  <c r="B8"/>
  <c r="B7"/>
  <c r="B6"/>
  <c r="B5"/>
  <c r="I9"/>
  <c r="I10"/>
  <c r="J9"/>
  <c r="J10"/>
  <c r="N9"/>
  <c r="N10"/>
  <c r="E11" i="6"/>
  <c r="E12"/>
  <c r="J10" i="12"/>
  <c r="J9"/>
  <c r="F12" i="16"/>
  <c r="E12"/>
  <c r="E7"/>
  <c r="E8"/>
  <c r="E10"/>
  <c r="E6"/>
  <c r="E3"/>
  <c r="E2"/>
  <c r="H4" i="13"/>
  <c r="H7" i="6"/>
  <c r="H8"/>
  <c r="H10"/>
  <c r="H11"/>
  <c r="H12"/>
  <c r="H6"/>
  <c r="G7"/>
  <c r="G8"/>
  <c r="H7" i="13"/>
  <c r="G10" i="6"/>
  <c r="G12"/>
  <c r="G6"/>
  <c r="D7"/>
  <c r="D8"/>
  <c r="D9"/>
  <c r="D10"/>
  <c r="D11"/>
  <c r="D12"/>
  <c r="D6"/>
  <c r="L4" i="13"/>
  <c r="G6" i="15"/>
  <c r="G7"/>
  <c r="G9"/>
  <c r="G11"/>
  <c r="F3"/>
  <c r="F2"/>
  <c r="E11"/>
  <c r="E9"/>
  <c r="E7"/>
  <c r="E6"/>
  <c r="E5"/>
  <c r="G4" i="13"/>
  <c r="Z4" i="5"/>
  <c r="Z5"/>
  <c r="Z6"/>
  <c r="Z7"/>
  <c r="Z8"/>
  <c r="Y5"/>
  <c r="Y6"/>
  <c r="Y7"/>
  <c r="Y8"/>
  <c r="Y10"/>
  <c r="Y4"/>
  <c r="X10"/>
  <c r="X5"/>
  <c r="X6"/>
  <c r="X7"/>
  <c r="X8"/>
  <c r="F4" i="13"/>
  <c r="F2" i="4"/>
  <c r="J2" i="14"/>
  <c r="J1"/>
  <c r="J4"/>
  <c r="C28" i="13" l="1"/>
  <c r="C27"/>
  <c r="G27"/>
  <c r="I12" i="6"/>
  <c r="I7"/>
  <c r="G28" i="13"/>
  <c r="I10" i="6"/>
  <c r="I8"/>
  <c r="I6"/>
  <c r="I9"/>
  <c r="J5" i="14"/>
  <c r="J6"/>
  <c r="D4" i="13" l="1"/>
  <c r="D18" i="1"/>
  <c r="E18"/>
  <c r="F18"/>
  <c r="G18"/>
  <c r="I18"/>
  <c r="C18"/>
  <c r="L12" i="3"/>
  <c r="N12"/>
  <c r="L10"/>
  <c r="N10"/>
  <c r="L9"/>
  <c r="L8"/>
  <c r="N8"/>
  <c r="L7"/>
  <c r="N7"/>
  <c r="L6"/>
  <c r="N6"/>
  <c r="L18" i="1" l="1"/>
  <c r="L17"/>
  <c r="D7" i="16"/>
  <c r="D8"/>
  <c r="D10"/>
  <c r="D12"/>
  <c r="D7" i="7"/>
  <c r="D8"/>
  <c r="D10"/>
  <c r="D12"/>
  <c r="C5" i="10"/>
  <c r="C6"/>
  <c r="C8"/>
  <c r="C10"/>
  <c r="F3" i="9"/>
  <c r="F2"/>
  <c r="G3" i="6"/>
  <c r="F1" i="4"/>
  <c r="D3" i="3"/>
  <c r="C5" i="2"/>
  <c r="C6"/>
  <c r="C7"/>
  <c r="C8"/>
  <c r="C10"/>
  <c r="C4"/>
  <c r="D6" i="16"/>
  <c r="I5" i="14"/>
  <c r="I6"/>
  <c r="C4" i="13"/>
  <c r="C5"/>
  <c r="C6"/>
  <c r="C24" s="1"/>
  <c r="C7"/>
  <c r="C8"/>
  <c r="J5" i="12"/>
  <c r="M5" i="13" s="1"/>
  <c r="J6" i="12"/>
  <c r="J7"/>
  <c r="J8"/>
  <c r="C3" i="6"/>
  <c r="M8" i="13"/>
  <c r="I4" i="14"/>
  <c r="X4" i="5"/>
  <c r="D6" i="7"/>
  <c r="C4" i="10"/>
  <c r="M6" i="13"/>
  <c r="M7"/>
  <c r="J4" i="12"/>
  <c r="M4" i="13"/>
  <c r="N7"/>
  <c r="G5" i="15"/>
  <c r="N4" i="13" s="1"/>
  <c r="E7" i="6"/>
  <c r="K6" i="14"/>
  <c r="K4"/>
  <c r="K5"/>
  <c r="E4" i="13"/>
  <c r="E10" i="6" l="1"/>
  <c r="E8"/>
  <c r="E6"/>
  <c r="C19" i="1"/>
  <c r="I19"/>
  <c r="E19"/>
  <c r="G19"/>
  <c r="D19"/>
  <c r="F19"/>
  <c r="C7" i="4"/>
  <c r="C8"/>
  <c r="D7" i="9"/>
  <c r="D9"/>
  <c r="X19" i="5"/>
  <c r="E3" i="7"/>
  <c r="E2"/>
  <c r="D8" i="9"/>
  <c r="C6" i="4"/>
  <c r="F20" i="1" l="1"/>
  <c r="B4" i="13"/>
  <c r="C20" i="1"/>
  <c r="G20"/>
  <c r="I20"/>
  <c r="D20"/>
  <c r="E20"/>
  <c r="N6" i="13"/>
  <c r="N8"/>
  <c r="N5"/>
  <c r="E8" i="9"/>
  <c r="K4" i="13"/>
  <c r="E7" i="9"/>
  <c r="K6" i="13"/>
  <c r="E9" i="9"/>
  <c r="D7" i="4"/>
  <c r="D8"/>
  <c r="F8" i="16"/>
  <c r="J6" i="13"/>
  <c r="F10" i="16"/>
  <c r="F7"/>
  <c r="J5" i="13"/>
  <c r="J8"/>
  <c r="F6" i="16"/>
  <c r="J4" i="13"/>
  <c r="J7"/>
  <c r="E10" i="7"/>
  <c r="I8" i="13" s="1"/>
  <c r="E12" i="7"/>
  <c r="E6"/>
  <c r="E7"/>
  <c r="E8"/>
  <c r="K5" i="13"/>
  <c r="D6" i="4"/>
  <c r="G26" i="13" l="1"/>
  <c r="F12" i="7"/>
  <c r="I5" i="13"/>
  <c r="F7" i="7"/>
  <c r="I6" i="13"/>
  <c r="F8" i="7"/>
  <c r="I7" i="13"/>
  <c r="F10" i="7"/>
  <c r="I4" i="13"/>
  <c r="F6" i="7"/>
  <c r="G23" i="13" l="1"/>
  <c r="G24"/>
  <c r="G22"/>
  <c r="C23"/>
  <c r="C22"/>
  <c r="C26"/>
  <c r="C25"/>
  <c r="G25"/>
  <c r="H24" l="1"/>
  <c r="H27"/>
  <c r="H23"/>
  <c r="H26"/>
  <c r="H22"/>
  <c r="H25"/>
  <c r="H28"/>
</calcChain>
</file>

<file path=xl/sharedStrings.xml><?xml version="1.0" encoding="utf-8"?>
<sst xmlns="http://schemas.openxmlformats.org/spreadsheetml/2006/main" count="365" uniqueCount="170">
  <si>
    <t>Handling</t>
  </si>
  <si>
    <t>Oral</t>
  </si>
  <si>
    <t>Static</t>
  </si>
  <si>
    <t>Paper</t>
  </si>
  <si>
    <t>Late Paper</t>
  </si>
  <si>
    <t>Safety Violation</t>
  </si>
  <si>
    <t>POINTS</t>
  </si>
  <si>
    <t>miles</t>
  </si>
  <si>
    <t>SCORE</t>
  </si>
  <si>
    <t>Tmin=</t>
  </si>
  <si>
    <t>sec</t>
  </si>
  <si>
    <t>Result (PASS/FAIL)</t>
  </si>
  <si>
    <t>Points</t>
  </si>
  <si>
    <t>Design</t>
  </si>
  <si>
    <t>TOTAL</t>
  </si>
  <si>
    <t>RANK</t>
  </si>
  <si>
    <t>FINAL</t>
  </si>
  <si>
    <t>Ordinal</t>
  </si>
  <si>
    <t>Run1 Time (s)</t>
  </si>
  <si>
    <t>Run2 Time (s)</t>
  </si>
  <si>
    <t>Noise</t>
  </si>
  <si>
    <t>TITCmax=</t>
  </si>
  <si>
    <t>Best Time (s)</t>
  </si>
  <si>
    <t>Late Oral</t>
  </si>
  <si>
    <t>Cold</t>
  </si>
  <si>
    <t>Start</t>
  </si>
  <si>
    <t xml:space="preserve"> </t>
  </si>
  <si>
    <t>Display</t>
  </si>
  <si>
    <t>Subjective</t>
  </si>
  <si>
    <t>Comments</t>
  </si>
  <si>
    <t>Score</t>
  </si>
  <si>
    <t>Late Design 
Write-up/Fuel Selection</t>
  </si>
  <si>
    <t>Front Left</t>
  </si>
  <si>
    <t>Front Right</t>
  </si>
  <si>
    <t>Rear</t>
  </si>
  <si>
    <t>Wmin=</t>
  </si>
  <si>
    <t>Wmax=</t>
  </si>
  <si>
    <t>pounds</t>
  </si>
  <si>
    <t>Weights</t>
  </si>
  <si>
    <t>Total</t>
  </si>
  <si>
    <t>Late MSRP</t>
  </si>
  <si>
    <t>Bonus for No Maintenance</t>
  </si>
  <si>
    <t>Maintenance
or
Design</t>
  </si>
  <si>
    <t>Bonuses</t>
  </si>
  <si>
    <t>Penalties/</t>
  </si>
  <si>
    <t>MSRP</t>
  </si>
  <si>
    <t>Best Design Winner (SAE)</t>
  </si>
  <si>
    <t>Howard Haines</t>
  </si>
  <si>
    <t>Hung-Li Chang</t>
  </si>
  <si>
    <t>Tracy Dahl</t>
  </si>
  <si>
    <t>Class</t>
  </si>
  <si>
    <t>WrittenPaper
Judges</t>
  </si>
  <si>
    <t>Average</t>
  </si>
  <si>
    <t>Maximum</t>
  </si>
  <si>
    <t>min</t>
  </si>
  <si>
    <t>max</t>
  </si>
  <si>
    <t>Incremental</t>
  </si>
  <si>
    <t>Minimum</t>
  </si>
  <si>
    <t>Subjective Points</t>
  </si>
  <si>
    <t>Total Noise</t>
  </si>
  <si>
    <t>ZE</t>
  </si>
  <si>
    <t>Miles 
Traveled</t>
  </si>
  <si>
    <t xml:space="preserve">Max = </t>
  </si>
  <si>
    <t>Min =</t>
  </si>
  <si>
    <t>Range</t>
  </si>
  <si>
    <t>Max
Pull</t>
  </si>
  <si>
    <t>Draw Bar</t>
  </si>
  <si>
    <t>Pull</t>
  </si>
  <si>
    <t>ZE Class Only</t>
  </si>
  <si>
    <t>Draw Bar Pull (KRC)</t>
  </si>
  <si>
    <t>J1161 Level</t>
  </si>
  <si>
    <t>Total J1161 Score</t>
  </si>
  <si>
    <t>Max=</t>
  </si>
  <si>
    <t>Min=</t>
  </si>
  <si>
    <t>Tmax=</t>
  </si>
  <si>
    <t>IC</t>
  </si>
  <si>
    <t>sent</t>
  </si>
  <si>
    <t>Dan Bocci</t>
  </si>
  <si>
    <t>MIN</t>
  </si>
  <si>
    <t>MAX</t>
  </si>
  <si>
    <t>Sokop</t>
  </si>
  <si>
    <t>Elzinger</t>
  </si>
  <si>
    <t>Inspection
 Penalty</t>
  </si>
  <si>
    <t>Best Range (CPS)</t>
  </si>
  <si>
    <t>First Place Winner Overall (NSF)</t>
  </si>
  <si>
    <t>23 McGill Univ</t>
  </si>
  <si>
    <t>21 Univ of Wisconsin - Madison</t>
  </si>
  <si>
    <t>Best ZE</t>
  </si>
  <si>
    <t>Min</t>
  </si>
  <si>
    <t>Max</t>
  </si>
  <si>
    <t>Second Place Winner Overall</t>
  </si>
  <si>
    <t>Third Place Winner Overall</t>
  </si>
  <si>
    <t>Michael Kadie</t>
  </si>
  <si>
    <t>John Oenik</t>
  </si>
  <si>
    <t>Casey Roshau</t>
  </si>
  <si>
    <t>Objective</t>
  </si>
  <si>
    <t>Acceleration +</t>
  </si>
  <si>
    <t>Load</t>
  </si>
  <si>
    <t>22 Clarkson University</t>
  </si>
  <si>
    <t>24 South Dakota Sch of Mines &amp; Tech</t>
  </si>
  <si>
    <t>25 Univ of Alaska - Fairbanks</t>
  </si>
  <si>
    <t>26 North Dakota State Univ</t>
  </si>
  <si>
    <t>27 Michigan Tech Univ</t>
  </si>
  <si>
    <t>SAE CSC2011 Static Display Results Event Coordinator - Jay Meldrum</t>
  </si>
  <si>
    <t>SAE CSC2011  Design Paper Event Coordinator - Jay Meldrum</t>
  </si>
  <si>
    <t>SAE CSC2011 Final Score Zero Emissions Class</t>
  </si>
  <si>
    <t>SAE CSC2011 Manufacturers Suggested Retail Price Results - Event Coordinator Dan Nehmer</t>
  </si>
  <si>
    <t>SAE CSC2011 Range Event Coordinator - Scott Gruenberg</t>
  </si>
  <si>
    <t>SAE CSC2011 Oral Presentation  - Event Coordinator Bill Shapton</t>
  </si>
  <si>
    <t>SAE CSC2011 Acceleration+Load  - Event Coordinator - Polaris</t>
  </si>
  <si>
    <t>Dave Shimcoski</t>
  </si>
  <si>
    <t>Brian Kuykendall</t>
  </si>
  <si>
    <t>Victor Evjen</t>
  </si>
  <si>
    <t>DB</t>
  </si>
  <si>
    <t>SD</t>
  </si>
  <si>
    <t>JO</t>
  </si>
  <si>
    <t>CR</t>
  </si>
  <si>
    <t>MH</t>
  </si>
  <si>
    <t>TD</t>
  </si>
  <si>
    <t>BJ</t>
  </si>
  <si>
    <t>JC</t>
  </si>
  <si>
    <t>KP</t>
  </si>
  <si>
    <t>KZ</t>
  </si>
  <si>
    <t>MD</t>
  </si>
  <si>
    <t>RC</t>
  </si>
  <si>
    <t>LL</t>
  </si>
  <si>
    <t>AS</t>
  </si>
  <si>
    <t>PC</t>
  </si>
  <si>
    <t>BK</t>
  </si>
  <si>
    <t>DeClerk</t>
  </si>
  <si>
    <t>DS</t>
  </si>
  <si>
    <t>PS</t>
  </si>
  <si>
    <t>MS</t>
  </si>
  <si>
    <t>Jim Carroll</t>
  </si>
  <si>
    <t>Dickie</t>
  </si>
  <si>
    <t>Bolkers</t>
  </si>
  <si>
    <t>Armando Sanchez</t>
  </si>
  <si>
    <t>Williams</t>
  </si>
  <si>
    <t>Koen</t>
  </si>
  <si>
    <t>Grady</t>
  </si>
  <si>
    <t>Team</t>
  </si>
  <si>
    <t>Linear Ranking on $$$</t>
  </si>
  <si>
    <t>Power Curve Applied to $$$</t>
  </si>
  <si>
    <t>Justifying starting point for sled</t>
  </si>
  <si>
    <t>Justifying reason for component adds</t>
  </si>
  <si>
    <t>Quality of research in determining price</t>
  </si>
  <si>
    <t>Total of Subjective Points</t>
  </si>
  <si>
    <t>Total Pts - Power Curve Applied</t>
  </si>
  <si>
    <t>Madison</t>
  </si>
  <si>
    <t>Clarkson</t>
  </si>
  <si>
    <t>McGill</t>
  </si>
  <si>
    <t>SDSM&amp;T</t>
  </si>
  <si>
    <t>UAF</t>
  </si>
  <si>
    <t>MTU ZE</t>
  </si>
  <si>
    <t xml:space="preserve">SAE CSC2011Subjective Ride Results - Event Coordinator </t>
  </si>
  <si>
    <t>dnf</t>
  </si>
  <si>
    <t>wd</t>
  </si>
  <si>
    <t>Pass</t>
  </si>
  <si>
    <t>FAIL</t>
  </si>
  <si>
    <t>Andy Ellenson</t>
  </si>
  <si>
    <t>DNF</t>
  </si>
  <si>
    <t>Late paper 1 day</t>
  </si>
  <si>
    <r>
      <t xml:space="preserve">North Dakota State - </t>
    </r>
    <r>
      <rPr>
        <sz val="10"/>
        <color rgb="FFFF0000"/>
        <rFont val="Arial"/>
        <family val="2"/>
      </rPr>
      <t>withdrew</t>
    </r>
  </si>
  <si>
    <t>SAE CSC2011 Draw Bar Pull - Event Coordinator - Mark Osborne</t>
  </si>
  <si>
    <t>SAE CSC2011 Cold Start - Event Coordinator Jay Meldrum/Kris Zrdal</t>
  </si>
  <si>
    <t>SAE CSC2011 Vehicle Weights - Event Coordinator Scott Gruenberg</t>
  </si>
  <si>
    <t>SAE CSC 2011  Engine Noise - Event Coordinators Jeff Van Karsen and Jud Knittel</t>
  </si>
  <si>
    <t>SAE CSC2011 Objective Handling  - Event Coordinator - Matt Nelson - Polaris</t>
  </si>
  <si>
    <t>Thermal events, repairs</t>
  </si>
  <si>
    <t>SAE CSC2011 Penalties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</si>
</sst>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0.000"/>
    <numFmt numFmtId="167" formatCode="0.0%"/>
    <numFmt numFmtId="168" formatCode="_(&quot;$&quot;* #,##0_);_(&quot;$&quot;* \(#,##0\);_(&quot;$&quot;* &quot;-&quot;??_);_(@_)"/>
  </numFmts>
  <fonts count="4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sz val="10"/>
      <color indexed="14"/>
      <name val="Arial"/>
      <family val="2"/>
    </font>
    <font>
      <i/>
      <sz val="9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b/>
      <i/>
      <sz val="14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1"/>
      <color indexed="8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sz val="14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1" fillId="2" borderId="0" applyNumberFormat="0" applyBorder="0" applyAlignment="0" applyProtection="0"/>
    <xf numFmtId="44" fontId="1" fillId="0" borderId="0" applyFont="0" applyFill="0" applyBorder="0" applyAlignment="0" applyProtection="0"/>
  </cellStyleXfs>
  <cellXfs count="355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2" fillId="0" borderId="0" xfId="0" applyFont="1" applyAlignment="1" applyProtection="1">
      <alignment horizontal="center"/>
    </xf>
    <xf numFmtId="0" fontId="0" fillId="0" borderId="0" xfId="0" applyProtection="1"/>
    <xf numFmtId="0" fontId="7" fillId="0" borderId="0" xfId="0" applyFont="1" applyProtection="1"/>
    <xf numFmtId="0" fontId="3" fillId="0" borderId="0" xfId="0" applyFont="1" applyProtection="1"/>
    <xf numFmtId="0" fontId="0" fillId="0" borderId="0" xfId="0" applyAlignment="1" applyProtection="1">
      <alignment horizontal="right"/>
    </xf>
    <xf numFmtId="0" fontId="2" fillId="0" borderId="0" xfId="0" applyFont="1" applyProtection="1"/>
    <xf numFmtId="0" fontId="2" fillId="0" borderId="0" xfId="0" applyFont="1" applyFill="1" applyBorder="1" applyProtection="1"/>
    <xf numFmtId="0" fontId="0" fillId="0" borderId="0" xfId="0" applyFill="1" applyBorder="1" applyProtection="1"/>
    <xf numFmtId="0" fontId="2" fillId="0" borderId="0" xfId="0" applyFont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164" fontId="0" fillId="0" borderId="0" xfId="0" applyNumberFormat="1" applyFill="1" applyBorder="1" applyAlignment="1" applyProtection="1">
      <alignment horizontal="center"/>
    </xf>
    <xf numFmtId="1" fontId="2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Protection="1"/>
    <xf numFmtId="0" fontId="6" fillId="0" borderId="0" xfId="0" applyFont="1" applyFill="1" applyBorder="1"/>
    <xf numFmtId="0" fontId="5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9" fillId="0" borderId="0" xfId="0" applyFont="1"/>
    <xf numFmtId="0" fontId="6" fillId="0" borderId="0" xfId="0" applyFont="1" applyAlignment="1" applyProtection="1">
      <alignment horizontal="center"/>
    </xf>
    <xf numFmtId="44" fontId="8" fillId="0" borderId="0" xfId="0" applyNumberFormat="1" applyFont="1" applyBorder="1" applyProtection="1"/>
    <xf numFmtId="1" fontId="0" fillId="0" borderId="0" xfId="0" applyNumberFormat="1" applyAlignment="1" applyProtection="1">
      <alignment horizontal="center"/>
    </xf>
    <xf numFmtId="0" fontId="0" fillId="0" borderId="0" xfId="0" applyFill="1"/>
    <xf numFmtId="164" fontId="0" fillId="0" borderId="0" xfId="0" applyNumberFormat="1" applyFill="1"/>
    <xf numFmtId="1" fontId="6" fillId="0" borderId="0" xfId="0" applyNumberFormat="1" applyFont="1" applyAlignment="1" applyProtection="1">
      <alignment horizontal="right"/>
    </xf>
    <xf numFmtId="1" fontId="5" fillId="0" borderId="0" xfId="0" applyNumberFormat="1" applyFont="1" applyAlignment="1" applyProtection="1">
      <alignment horizontal="center"/>
    </xf>
    <xf numFmtId="1" fontId="6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1" fontId="4" fillId="0" borderId="0" xfId="0" applyNumberFormat="1" applyFont="1" applyAlignment="1" applyProtection="1">
      <alignment horizontal="right"/>
    </xf>
    <xf numFmtId="0" fontId="4" fillId="0" borderId="0" xfId="0" applyFont="1" applyProtection="1"/>
    <xf numFmtId="0" fontId="5" fillId="0" borderId="0" xfId="0" applyFont="1" applyFill="1" applyBorder="1" applyAlignment="1" applyProtection="1">
      <alignment horizontal="center" wrapText="1"/>
    </xf>
    <xf numFmtId="164" fontId="6" fillId="0" borderId="0" xfId="0" applyNumberFormat="1" applyFont="1" applyFill="1" applyBorder="1" applyAlignment="1" applyProtection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6" fillId="0" borderId="0" xfId="0" applyFont="1" applyFill="1"/>
    <xf numFmtId="0" fontId="5" fillId="0" borderId="0" xfId="0" applyFont="1" applyFill="1" applyAlignment="1" applyProtection="1">
      <alignment horizontal="center"/>
    </xf>
    <xf numFmtId="164" fontId="5" fillId="0" borderId="0" xfId="0" applyNumberFormat="1" applyFont="1" applyFill="1" applyAlignment="1" applyProtection="1">
      <alignment horizontal="center"/>
    </xf>
    <xf numFmtId="0" fontId="7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5" fontId="6" fillId="0" borderId="0" xfId="0" applyNumberFormat="1" applyFont="1" applyFill="1" applyBorder="1" applyProtection="1"/>
    <xf numFmtId="165" fontId="0" fillId="0" borderId="0" xfId="0" applyNumberFormat="1" applyFill="1" applyBorder="1"/>
    <xf numFmtId="0" fontId="0" fillId="0" borderId="0" xfId="0" applyBorder="1" applyProtection="1"/>
    <xf numFmtId="0" fontId="6" fillId="0" borderId="0" xfId="0" applyFont="1" applyFill="1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4" fontId="0" fillId="0" borderId="0" xfId="0" applyNumberFormat="1"/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4" fontId="2" fillId="0" borderId="0" xfId="0" applyNumberFormat="1" applyFont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64" fontId="4" fillId="0" borderId="0" xfId="0" applyNumberFormat="1" applyFont="1" applyAlignment="1" applyProtection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0" fontId="10" fillId="0" borderId="0" xfId="0" applyFont="1" applyProtection="1"/>
    <xf numFmtId="0" fontId="10" fillId="0" borderId="0" xfId="0" applyFont="1"/>
    <xf numFmtId="0" fontId="2" fillId="0" borderId="0" xfId="0" applyFont="1" applyAlignment="1" applyProtection="1">
      <alignment horizontal="left"/>
    </xf>
    <xf numFmtId="167" fontId="0" fillId="0" borderId="0" xfId="0" applyNumberFormat="1" applyAlignment="1" applyProtection="1">
      <alignment horizontal="center"/>
    </xf>
    <xf numFmtId="0" fontId="4" fillId="0" borderId="0" xfId="0" applyFont="1"/>
    <xf numFmtId="0" fontId="4" fillId="0" borderId="0" xfId="0" applyFont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166" fontId="0" fillId="0" borderId="0" xfId="0" applyNumberFormat="1" applyFill="1" applyBorder="1" applyProtection="1"/>
    <xf numFmtId="0" fontId="2" fillId="0" borderId="0" xfId="0" applyFont="1" applyBorder="1" applyAlignment="1" applyProtection="1">
      <alignment horizontal="center" wrapText="1"/>
    </xf>
    <xf numFmtId="1" fontId="0" fillId="0" borderId="0" xfId="0" applyNumberFormat="1" applyFill="1" applyBorder="1" applyProtection="1"/>
    <xf numFmtId="1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" fontId="5" fillId="0" borderId="0" xfId="0" applyNumberFormat="1" applyFont="1" applyAlignment="1" applyProtection="1">
      <alignment horizontal="right"/>
    </xf>
    <xf numFmtId="1" fontId="4" fillId="0" borderId="0" xfId="0" applyNumberFormat="1" applyFont="1" applyAlignment="1" applyProtection="1">
      <alignment horizontal="center"/>
    </xf>
    <xf numFmtId="0" fontId="5" fillId="0" borderId="0" xfId="0" applyFont="1" applyProtection="1"/>
    <xf numFmtId="165" fontId="4" fillId="0" borderId="0" xfId="0" applyNumberFormat="1" applyFont="1" applyProtection="1"/>
    <xf numFmtId="2" fontId="6" fillId="0" borderId="0" xfId="0" applyNumberFormat="1" applyFont="1" applyAlignment="1" applyProtection="1">
      <alignment horizontal="center"/>
    </xf>
    <xf numFmtId="0" fontId="11" fillId="0" borderId="0" xfId="0" applyFont="1" applyProtection="1"/>
    <xf numFmtId="0" fontId="11" fillId="0" borderId="0" xfId="0" applyFont="1" applyAlignment="1" applyProtection="1"/>
    <xf numFmtId="0" fontId="11" fillId="0" borderId="0" xfId="0" applyFont="1" applyBorder="1" applyAlignment="1" applyProtection="1"/>
    <xf numFmtId="0" fontId="11" fillId="0" borderId="0" xfId="0" applyFont="1" applyBorder="1" applyProtection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/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/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 applyFill="1" applyBorder="1" applyAlignment="1" applyProtection="1">
      <alignment horizontal="center"/>
    </xf>
    <xf numFmtId="0" fontId="11" fillId="0" borderId="0" xfId="0" applyFont="1" applyAlignment="1"/>
    <xf numFmtId="2" fontId="11" fillId="0" borderId="0" xfId="0" applyNumberFormat="1" applyFont="1" applyFill="1" applyBorder="1" applyAlignment="1" applyProtection="1">
      <alignment horizontal="center"/>
    </xf>
    <xf numFmtId="164" fontId="11" fillId="0" borderId="0" xfId="0" applyNumberFormat="1" applyFont="1" applyFill="1" applyBorder="1" applyAlignment="1" applyProtection="1"/>
    <xf numFmtId="164" fontId="11" fillId="0" borderId="0" xfId="0" applyNumberFormat="1" applyFont="1" applyFill="1" applyAlignment="1" applyProtection="1"/>
    <xf numFmtId="164" fontId="11" fillId="0" borderId="0" xfId="0" applyNumberFormat="1" applyFont="1" applyFill="1" applyProtection="1"/>
    <xf numFmtId="164" fontId="11" fillId="0" borderId="0" xfId="0" applyNumberFormat="1" applyFont="1" applyFill="1"/>
    <xf numFmtId="164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Border="1" applyProtection="1"/>
    <xf numFmtId="0" fontId="12" fillId="0" borderId="0" xfId="0" applyFont="1" applyBorder="1" applyAlignment="1" applyProtection="1">
      <alignment horizontal="center"/>
    </xf>
    <xf numFmtId="2" fontId="12" fillId="0" borderId="0" xfId="0" applyNumberFormat="1" applyFont="1" applyFill="1" applyBorder="1" applyAlignment="1" applyProtection="1">
      <alignment horizontal="center"/>
    </xf>
    <xf numFmtId="166" fontId="12" fillId="0" borderId="0" xfId="0" applyNumberFormat="1" applyFont="1" applyFill="1" applyBorder="1" applyAlignment="1" applyProtection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Protection="1"/>
    <xf numFmtId="2" fontId="12" fillId="0" borderId="0" xfId="0" applyNumberFormat="1" applyFont="1" applyFill="1" applyBorder="1" applyAlignment="1">
      <alignment horizontal="center"/>
    </xf>
    <xf numFmtId="166" fontId="12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/>
    <xf numFmtId="164" fontId="11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 applyProtection="1">
      <alignment horizontal="center"/>
    </xf>
    <xf numFmtId="164" fontId="12" fillId="0" borderId="0" xfId="0" applyNumberFormat="1" applyFont="1" applyFill="1" applyBorder="1" applyAlignment="1">
      <alignment horizontal="center"/>
    </xf>
    <xf numFmtId="166" fontId="11" fillId="0" borderId="0" xfId="0" applyNumberFormat="1" applyFont="1" applyFill="1" applyBorder="1" applyAlignment="1" applyProtection="1">
      <alignment horizontal="center"/>
    </xf>
    <xf numFmtId="14" fontId="11" fillId="0" borderId="0" xfId="0" applyNumberFormat="1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 applyProtection="1">
      <alignment horizontal="center"/>
    </xf>
    <xf numFmtId="0" fontId="13" fillId="0" borderId="0" xfId="0" applyFont="1" applyProtection="1"/>
    <xf numFmtId="0" fontId="6" fillId="0" borderId="0" xfId="0" applyFont="1" applyAlignment="1" applyProtection="1"/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166" fontId="6" fillId="0" borderId="0" xfId="0" applyNumberFormat="1" applyFont="1" applyAlignment="1" applyProtection="1">
      <alignment horizontal="center"/>
    </xf>
    <xf numFmtId="1" fontId="6" fillId="0" borderId="0" xfId="0" applyNumberFormat="1" applyFont="1" applyFill="1" applyBorder="1" applyAlignment="1" applyProtection="1">
      <alignment horizontal="center"/>
    </xf>
    <xf numFmtId="1" fontId="5" fillId="0" borderId="0" xfId="0" applyNumberFormat="1" applyFont="1" applyFill="1" applyBorder="1" applyAlignment="1" applyProtection="1">
      <alignment horizontal="center"/>
    </xf>
    <xf numFmtId="0" fontId="6" fillId="0" borderId="0" xfId="0" applyFont="1" applyAlignment="1"/>
    <xf numFmtId="2" fontId="6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/>
    <xf numFmtId="2" fontId="6" fillId="0" borderId="0" xfId="0" applyNumberFormat="1" applyFont="1" applyFill="1" applyBorder="1" applyProtection="1"/>
    <xf numFmtId="167" fontId="6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Protection="1"/>
    <xf numFmtId="2" fontId="0" fillId="0" borderId="0" xfId="0" applyNumberFormat="1" applyFill="1" applyBorder="1" applyProtection="1"/>
    <xf numFmtId="1" fontId="0" fillId="0" borderId="0" xfId="0" applyNumberFormat="1"/>
    <xf numFmtId="0" fontId="0" fillId="0" borderId="0" xfId="0" applyAlignment="1">
      <alignment vertical="top" wrapText="1"/>
    </xf>
    <xf numFmtId="0" fontId="6" fillId="0" borderId="0" xfId="0" applyFont="1" applyFill="1" applyBorder="1" applyAlignment="1" applyProtection="1">
      <alignment horizontal="center" wrapText="1"/>
    </xf>
    <xf numFmtId="165" fontId="5" fillId="0" borderId="0" xfId="0" applyNumberFormat="1" applyFont="1" applyFill="1" applyBorder="1" applyProtection="1"/>
    <xf numFmtId="0" fontId="2" fillId="0" borderId="0" xfId="0" applyFont="1"/>
    <xf numFmtId="2" fontId="2" fillId="0" borderId="0" xfId="0" applyNumberFormat="1" applyFont="1" applyFill="1" applyBorder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15" fillId="0" borderId="0" xfId="0" applyFont="1" applyProtection="1"/>
    <xf numFmtId="0" fontId="14" fillId="0" borderId="0" xfId="0" applyFont="1" applyProtection="1"/>
    <xf numFmtId="0" fontId="17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 applyProtection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 applyProtection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167" fontId="15" fillId="0" borderId="0" xfId="0" applyNumberFormat="1" applyFont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1" fontId="15" fillId="0" borderId="0" xfId="0" applyNumberFormat="1" applyFont="1" applyFill="1" applyAlignment="1" applyProtection="1">
      <alignment horizontal="center"/>
    </xf>
    <xf numFmtId="1" fontId="15" fillId="0" borderId="0" xfId="0" applyNumberFormat="1" applyFont="1" applyAlignment="1" applyProtection="1">
      <alignment horizontal="center"/>
    </xf>
    <xf numFmtId="164" fontId="19" fillId="0" borderId="0" xfId="0" applyNumberFormat="1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167" fontId="14" fillId="0" borderId="0" xfId="0" applyNumberFormat="1" applyFont="1" applyFill="1" applyBorder="1" applyAlignment="1" applyProtection="1">
      <alignment horizontal="center"/>
    </xf>
    <xf numFmtId="0" fontId="14" fillId="0" borderId="0" xfId="0" applyFont="1" applyAlignment="1" applyProtection="1"/>
    <xf numFmtId="0" fontId="15" fillId="0" borderId="0" xfId="0" applyFont="1" applyFill="1"/>
    <xf numFmtId="0" fontId="0" fillId="0" borderId="0" xfId="0" applyAlignment="1">
      <alignment horizontal="right"/>
    </xf>
    <xf numFmtId="0" fontId="20" fillId="0" borderId="0" xfId="0" applyFont="1" applyFill="1" applyBorder="1" applyAlignment="1" applyProtection="1">
      <alignment horizontal="center"/>
    </xf>
    <xf numFmtId="164" fontId="14" fillId="0" borderId="0" xfId="0" applyNumberFormat="1" applyFont="1" applyAlignment="1" applyProtection="1">
      <alignment horizontal="center"/>
    </xf>
    <xf numFmtId="1" fontId="3" fillId="0" borderId="0" xfId="0" applyNumberFormat="1" applyFont="1" applyProtection="1"/>
    <xf numFmtId="1" fontId="2" fillId="0" borderId="0" xfId="0" applyNumberFormat="1" applyFont="1" applyFill="1" applyBorder="1" applyProtection="1"/>
    <xf numFmtId="0" fontId="6" fillId="0" borderId="0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22" fillId="0" borderId="0" xfId="0" applyFont="1" applyAlignment="1" applyProtection="1">
      <alignment horizontal="center" wrapText="1"/>
    </xf>
    <xf numFmtId="0" fontId="16" fillId="0" borderId="0" xfId="0" applyFont="1"/>
    <xf numFmtId="164" fontId="15" fillId="0" borderId="0" xfId="0" applyNumberFormat="1" applyFont="1" applyFill="1" applyBorder="1" applyAlignment="1" applyProtection="1">
      <alignment horizontal="center"/>
    </xf>
    <xf numFmtId="0" fontId="15" fillId="0" borderId="0" xfId="0" applyFont="1" applyFill="1" applyBorder="1" applyProtection="1"/>
    <xf numFmtId="2" fontId="4" fillId="0" borderId="0" xfId="0" applyNumberFormat="1" applyFont="1" applyAlignment="1" applyProtection="1">
      <alignment horizontal="center"/>
    </xf>
    <xf numFmtId="0" fontId="5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164" fontId="1" fillId="0" borderId="0" xfId="0" applyNumberFormat="1" applyFont="1" applyAlignment="1" applyProtection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applyFont="1"/>
    <xf numFmtId="2" fontId="4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Protection="1"/>
    <xf numFmtId="1" fontId="2" fillId="0" borderId="0" xfId="0" applyNumberFormat="1" applyFont="1" applyFill="1" applyBorder="1" applyAlignment="1" applyProtection="1">
      <alignment horizontal="center"/>
    </xf>
    <xf numFmtId="164" fontId="2" fillId="0" borderId="0" xfId="0" quotePrefix="1" applyNumberFormat="1" applyFont="1" applyBorder="1" applyAlignment="1" applyProtection="1">
      <alignment horizontal="center"/>
    </xf>
    <xf numFmtId="1" fontId="2" fillId="0" borderId="0" xfId="0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>
      <alignment horizontal="center"/>
    </xf>
    <xf numFmtId="165" fontId="14" fillId="0" borderId="0" xfId="0" applyNumberFormat="1" applyFont="1" applyFill="1" applyBorder="1" applyProtection="1"/>
    <xf numFmtId="165" fontId="14" fillId="0" borderId="0" xfId="0" applyNumberFormat="1" applyFont="1" applyBorder="1"/>
    <xf numFmtId="164" fontId="14" fillId="0" borderId="0" xfId="0" applyNumberFormat="1" applyFont="1" applyFill="1" applyBorder="1" applyAlignment="1">
      <alignment horizontal="center"/>
    </xf>
    <xf numFmtId="0" fontId="23" fillId="0" borderId="0" xfId="0" applyFont="1" applyAlignment="1">
      <alignment horizontal="left" indent="12"/>
    </xf>
    <xf numFmtId="164" fontId="6" fillId="0" borderId="0" xfId="0" applyNumberFormat="1" applyFont="1" applyFill="1" applyBorder="1" applyProtection="1"/>
    <xf numFmtId="164" fontId="2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left"/>
    </xf>
    <xf numFmtId="0" fontId="0" fillId="0" borderId="0" xfId="0" applyBorder="1" applyAlignment="1">
      <alignment vertical="top" wrapText="1"/>
    </xf>
    <xf numFmtId="164" fontId="4" fillId="0" borderId="0" xfId="0" applyNumberFormat="1" applyFont="1" applyFill="1" applyBorder="1" applyAlignment="1" applyProtection="1">
      <alignment horizontal="center"/>
    </xf>
    <xf numFmtId="164" fontId="20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14" fillId="0" borderId="0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vertical="top" wrapText="1"/>
    </xf>
    <xf numFmtId="164" fontId="1" fillId="0" borderId="0" xfId="0" applyNumberFormat="1" applyFont="1" applyFill="1" applyBorder="1" applyAlignment="1" applyProtection="1">
      <alignment horizontal="center"/>
    </xf>
    <xf numFmtId="1" fontId="15" fillId="0" borderId="0" xfId="0" applyNumberFormat="1" applyFont="1" applyFill="1" applyBorder="1" applyAlignment="1" applyProtection="1">
      <alignment horizontal="center"/>
    </xf>
    <xf numFmtId="0" fontId="15" fillId="0" borderId="0" xfId="0" applyFont="1" applyFill="1" applyBorder="1" applyAlignment="1">
      <alignment horizontal="center"/>
    </xf>
    <xf numFmtId="0" fontId="19" fillId="0" borderId="0" xfId="0" applyFont="1" applyBorder="1" applyAlignment="1" applyProtection="1">
      <alignment horizontal="center"/>
    </xf>
    <xf numFmtId="1" fontId="2" fillId="0" borderId="0" xfId="0" applyNumberFormat="1" applyFont="1" applyBorder="1" applyAlignment="1" applyProtection="1">
      <alignment horizontal="left"/>
    </xf>
    <xf numFmtId="2" fontId="15" fillId="0" borderId="0" xfId="0" applyNumberFormat="1" applyFont="1" applyFill="1" applyBorder="1" applyAlignment="1" applyProtection="1">
      <alignment horizontal="center"/>
    </xf>
    <xf numFmtId="2" fontId="14" fillId="0" borderId="0" xfId="0" applyNumberFormat="1" applyFont="1" applyFill="1" applyBorder="1" applyAlignment="1" applyProtection="1">
      <alignment horizontal="center"/>
    </xf>
    <xf numFmtId="164" fontId="15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164" fontId="15" fillId="0" borderId="0" xfId="0" applyNumberFormat="1" applyFont="1" applyBorder="1" applyAlignment="1" applyProtection="1">
      <alignment horizontal="center"/>
    </xf>
    <xf numFmtId="0" fontId="6" fillId="0" borderId="0" xfId="0" applyFont="1" applyBorder="1" applyProtection="1"/>
    <xf numFmtId="164" fontId="6" fillId="0" borderId="0" xfId="0" applyNumberFormat="1" applyFont="1" applyBorder="1" applyProtection="1"/>
    <xf numFmtId="0" fontId="0" fillId="0" borderId="0" xfId="0" applyBorder="1" applyAlignment="1">
      <alignment horizontal="center" vertical="top" wrapText="1"/>
    </xf>
    <xf numFmtId="0" fontId="15" fillId="0" borderId="0" xfId="0" applyFont="1" applyBorder="1" applyAlignment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4" fillId="0" borderId="0" xfId="0" applyFont="1" applyFill="1" applyBorder="1" applyAlignment="1" applyProtection="1">
      <alignment horizontal="center" wrapText="1"/>
    </xf>
    <xf numFmtId="2" fontId="0" fillId="0" borderId="0" xfId="0" applyNumberFormat="1" applyAlignment="1" applyProtection="1">
      <alignment horizontal="center"/>
    </xf>
    <xf numFmtId="0" fontId="4" fillId="0" borderId="0" xfId="0" applyFont="1" applyAlignment="1"/>
    <xf numFmtId="0" fontId="2" fillId="0" borderId="0" xfId="0" applyFont="1" applyFill="1" applyBorder="1" applyAlignment="1" applyProtection="1">
      <alignment horizontal="center" wrapText="1"/>
    </xf>
    <xf numFmtId="164" fontId="2" fillId="0" borderId="0" xfId="0" applyNumberFormat="1" applyFont="1" applyFill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 applyBorder="1" applyProtection="1"/>
    <xf numFmtId="0" fontId="4" fillId="0" borderId="0" xfId="0" applyFont="1" applyFill="1" applyBorder="1"/>
    <xf numFmtId="0" fontId="4" fillId="0" borderId="0" xfId="0" applyFont="1" applyBorder="1"/>
    <xf numFmtId="0" fontId="32" fillId="0" borderId="0" xfId="0" applyFont="1" applyAlignment="1">
      <alignment wrapText="1"/>
    </xf>
    <xf numFmtId="1" fontId="33" fillId="0" borderId="0" xfId="0" applyNumberFormat="1" applyFont="1" applyAlignment="1" applyProtection="1">
      <alignment horizontal="center"/>
    </xf>
    <xf numFmtId="2" fontId="33" fillId="0" borderId="0" xfId="0" applyNumberFormat="1" applyFont="1" applyAlignment="1" applyProtection="1">
      <alignment horizontal="center"/>
    </xf>
    <xf numFmtId="0" fontId="25" fillId="0" borderId="0" xfId="0" applyFont="1"/>
    <xf numFmtId="0" fontId="27" fillId="0" borderId="0" xfId="0" applyFont="1" applyProtection="1"/>
    <xf numFmtId="0" fontId="26" fillId="0" borderId="0" xfId="0" applyFont="1" applyProtection="1"/>
    <xf numFmtId="0" fontId="24" fillId="0" borderId="0" xfId="0" applyFont="1" applyAlignment="1">
      <alignment horizontal="left"/>
    </xf>
    <xf numFmtId="0" fontId="33" fillId="0" borderId="0" xfId="0" applyFont="1" applyFill="1" applyBorder="1" applyAlignment="1">
      <alignment horizontal="center"/>
    </xf>
    <xf numFmtId="0" fontId="24" fillId="0" borderId="0" xfId="0" applyFont="1"/>
    <xf numFmtId="164" fontId="34" fillId="0" borderId="0" xfId="0" applyNumberFormat="1" applyFont="1" applyAlignment="1" applyProtection="1">
      <alignment horizontal="center"/>
    </xf>
    <xf numFmtId="0" fontId="7" fillId="0" borderId="0" xfId="0" applyFont="1"/>
    <xf numFmtId="0" fontId="33" fillId="0" borderId="0" xfId="0" applyFont="1" applyFill="1" applyBorder="1" applyAlignment="1" applyProtection="1">
      <alignment horizontal="center"/>
    </xf>
    <xf numFmtId="164" fontId="33" fillId="0" borderId="0" xfId="0" applyNumberFormat="1" applyFont="1" applyBorder="1" applyAlignment="1">
      <alignment horizontal="center"/>
    </xf>
    <xf numFmtId="164" fontId="4" fillId="0" borderId="0" xfId="0" applyNumberFormat="1" applyFont="1"/>
    <xf numFmtId="0" fontId="33" fillId="0" borderId="0" xfId="0" applyFont="1"/>
    <xf numFmtId="0" fontId="0" fillId="0" borderId="0" xfId="0" applyFont="1"/>
    <xf numFmtId="164" fontId="0" fillId="0" borderId="0" xfId="0" applyNumberFormat="1" applyFont="1" applyAlignment="1" applyProtection="1">
      <alignment horizontal="center"/>
    </xf>
    <xf numFmtId="0" fontId="0" fillId="0" borderId="0" xfId="0" applyFont="1" applyProtection="1"/>
    <xf numFmtId="164" fontId="0" fillId="0" borderId="0" xfId="0" applyNumberFormat="1" applyFont="1"/>
    <xf numFmtId="164" fontId="4" fillId="0" borderId="1" xfId="0" applyNumberFormat="1" applyFont="1" applyFill="1" applyBorder="1" applyAlignment="1" applyProtection="1">
      <alignment horizontal="center"/>
    </xf>
    <xf numFmtId="164" fontId="5" fillId="0" borderId="1" xfId="0" applyNumberFormat="1" applyFont="1" applyFill="1" applyBorder="1" applyAlignment="1" applyProtection="1">
      <alignment horizontal="center"/>
    </xf>
    <xf numFmtId="1" fontId="4" fillId="0" borderId="1" xfId="0" applyNumberFormat="1" applyFont="1" applyFill="1" applyBorder="1" applyAlignment="1" applyProtection="1">
      <alignment horizontal="center"/>
    </xf>
    <xf numFmtId="0" fontId="35" fillId="0" borderId="0" xfId="0" applyFont="1" applyFill="1" applyBorder="1"/>
    <xf numFmtId="1" fontId="33" fillId="0" borderId="0" xfId="0" applyNumberFormat="1" applyFont="1" applyFill="1" applyAlignment="1" applyProtection="1">
      <alignment horizontal="center"/>
    </xf>
    <xf numFmtId="0" fontId="33" fillId="0" borderId="0" xfId="0" applyFont="1" applyAlignment="1" applyProtection="1">
      <alignment horizontal="center"/>
    </xf>
    <xf numFmtId="0" fontId="3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2" fillId="0" borderId="1" xfId="0" applyNumberFormat="1" applyFont="1" applyBorder="1" applyAlignment="1" applyProtection="1">
      <alignment horizontal="center"/>
    </xf>
    <xf numFmtId="2" fontId="4" fillId="0" borderId="1" xfId="0" applyNumberFormat="1" applyFont="1" applyFill="1" applyBorder="1" applyAlignment="1" applyProtection="1">
      <alignment horizontal="center"/>
    </xf>
    <xf numFmtId="164" fontId="2" fillId="0" borderId="1" xfId="0" applyNumberFormat="1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164" fontId="2" fillId="0" borderId="1" xfId="0" applyNumberFormat="1" applyFont="1" applyFill="1" applyBorder="1" applyAlignment="1" applyProtection="1">
      <alignment horizontal="center" wrapText="1"/>
    </xf>
    <xf numFmtId="0" fontId="33" fillId="0" borderId="1" xfId="0" applyFont="1" applyBorder="1"/>
    <xf numFmtId="0" fontId="4" fillId="0" borderId="1" xfId="0" applyFont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/>
    </xf>
    <xf numFmtId="0" fontId="28" fillId="0" borderId="1" xfId="0" applyFont="1" applyFill="1" applyBorder="1" applyProtection="1"/>
    <xf numFmtId="0" fontId="29" fillId="0" borderId="1" xfId="0" applyFont="1" applyFill="1" applyBorder="1" applyAlignment="1" applyProtection="1">
      <alignment horizontal="center"/>
    </xf>
    <xf numFmtId="0" fontId="29" fillId="0" borderId="1" xfId="0" applyFont="1" applyBorder="1" applyAlignment="1" applyProtection="1">
      <alignment horizontal="center"/>
    </xf>
    <xf numFmtId="0" fontId="26" fillId="0" borderId="1" xfId="0" applyFont="1" applyBorder="1" applyAlignment="1" applyProtection="1">
      <alignment horizontal="center"/>
    </xf>
    <xf numFmtId="0" fontId="25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5" fillId="0" borderId="1" xfId="0" applyFont="1" applyBorder="1" applyAlignment="1"/>
    <xf numFmtId="0" fontId="25" fillId="0" borderId="1" xfId="0" applyFont="1" applyBorder="1"/>
    <xf numFmtId="0" fontId="25" fillId="0" borderId="1" xfId="0" applyFont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36" fillId="0" borderId="1" xfId="0" applyFont="1" applyBorder="1"/>
    <xf numFmtId="0" fontId="25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6" fillId="0" borderId="0" xfId="2" applyFont="1" applyAlignment="1" applyProtection="1">
      <alignment horizontal="left"/>
    </xf>
    <xf numFmtId="168" fontId="6" fillId="0" borderId="0" xfId="2" applyNumberFormat="1" applyFont="1" applyAlignment="1" applyProtection="1">
      <alignment horizontal="left"/>
    </xf>
    <xf numFmtId="168" fontId="0" fillId="0" borderId="0" xfId="2" applyNumberFormat="1" applyFont="1"/>
    <xf numFmtId="0" fontId="2" fillId="0" borderId="0" xfId="0" applyFont="1" applyAlignment="1">
      <alignment vertical="top" wrapText="1"/>
    </xf>
    <xf numFmtId="0" fontId="3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0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14" fillId="0" borderId="1" xfId="0" applyNumberFormat="1" applyFont="1" applyFill="1" applyBorder="1" applyAlignment="1">
      <alignment horizontal="center"/>
    </xf>
    <xf numFmtId="0" fontId="0" fillId="0" borderId="1" xfId="0" applyBorder="1"/>
    <xf numFmtId="1" fontId="24" fillId="0" borderId="1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165" fontId="16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2" fontId="0" fillId="0" borderId="0" xfId="0" applyNumberFormat="1"/>
    <xf numFmtId="3" fontId="0" fillId="0" borderId="0" xfId="0" applyNumberFormat="1"/>
    <xf numFmtId="44" fontId="2" fillId="0" borderId="0" xfId="0" applyNumberFormat="1" applyFont="1" applyAlignment="1">
      <alignment horizontal="right"/>
    </xf>
    <xf numFmtId="164" fontId="31" fillId="3" borderId="1" xfId="1" applyNumberFormat="1" applyFill="1" applyBorder="1" applyAlignment="1" applyProtection="1">
      <alignment horizontal="center"/>
    </xf>
    <xf numFmtId="1" fontId="37" fillId="3" borderId="1" xfId="1" applyNumberFormat="1" applyFont="1" applyFill="1" applyBorder="1" applyAlignment="1">
      <alignment horizontal="center"/>
    </xf>
    <xf numFmtId="164" fontId="37" fillId="3" borderId="1" xfId="1" applyNumberFormat="1" applyFont="1" applyFill="1" applyBorder="1" applyAlignment="1">
      <alignment horizontal="center"/>
    </xf>
    <xf numFmtId="1" fontId="37" fillId="3" borderId="1" xfId="1" applyNumberFormat="1" applyFont="1" applyFill="1" applyBorder="1" applyAlignment="1" applyProtection="1">
      <alignment horizontal="center"/>
    </xf>
    <xf numFmtId="164" fontId="37" fillId="3" borderId="1" xfId="1" applyNumberFormat="1" applyFont="1" applyFill="1" applyBorder="1" applyAlignment="1" applyProtection="1">
      <alignment horizontal="center"/>
    </xf>
    <xf numFmtId="2" fontId="37" fillId="3" borderId="1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6" fontId="2" fillId="0" borderId="0" xfId="0" applyNumberFormat="1" applyFont="1" applyFill="1" applyAlignment="1" applyProtection="1">
      <alignment horizontal="center"/>
    </xf>
    <xf numFmtId="164" fontId="37" fillId="0" borderId="1" xfId="1" applyNumberFormat="1" applyFont="1" applyFill="1" applyBorder="1" applyAlignment="1" applyProtection="1">
      <alignment horizontal="center"/>
    </xf>
    <xf numFmtId="164" fontId="33" fillId="0" borderId="1" xfId="0" applyNumberFormat="1" applyFont="1" applyBorder="1"/>
    <xf numFmtId="0" fontId="4" fillId="0" borderId="0" xfId="0" applyFont="1" applyFill="1" applyAlignment="1">
      <alignment horizontal="center" wrapText="1"/>
    </xf>
    <xf numFmtId="0" fontId="4" fillId="0" borderId="0" xfId="0" applyFont="1" applyFill="1"/>
    <xf numFmtId="0" fontId="38" fillId="0" borderId="0" xfId="0" applyFont="1" applyAlignment="1">
      <alignment horizontal="center" wrapText="1"/>
    </xf>
    <xf numFmtId="0" fontId="37" fillId="0" borderId="1" xfId="1" applyFont="1" applyFill="1" applyBorder="1" applyAlignment="1">
      <alignment horizontal="center"/>
    </xf>
    <xf numFmtId="0" fontId="37" fillId="0" borderId="1" xfId="1" applyFont="1" applyFill="1" applyBorder="1" applyAlignment="1"/>
    <xf numFmtId="0" fontId="39" fillId="0" borderId="0" xfId="0" applyFont="1" applyAlignment="1">
      <alignment horizontal="center" wrapText="1"/>
    </xf>
    <xf numFmtId="0" fontId="40" fillId="0" borderId="1" xfId="0" applyFont="1" applyBorder="1" applyAlignment="1"/>
    <xf numFmtId="0" fontId="40" fillId="0" borderId="1" xfId="0" applyFont="1" applyBorder="1"/>
    <xf numFmtId="0" fontId="40" fillId="0" borderId="1" xfId="0" applyFont="1" applyBorder="1" applyAlignment="1">
      <alignment horizontal="center"/>
    </xf>
    <xf numFmtId="0" fontId="31" fillId="0" borderId="1" xfId="1" applyFont="1" applyFill="1" applyBorder="1" applyAlignment="1">
      <alignment horizontal="center"/>
    </xf>
    <xf numFmtId="164" fontId="40" fillId="0" borderId="1" xfId="0" applyNumberFormat="1" applyFont="1" applyBorder="1"/>
    <xf numFmtId="164" fontId="40" fillId="0" borderId="1" xfId="0" applyNumberFormat="1" applyFont="1" applyBorder="1" applyAlignment="1">
      <alignment horizontal="center"/>
    </xf>
    <xf numFmtId="164" fontId="39" fillId="0" borderId="1" xfId="0" applyNumberFormat="1" applyFont="1" applyFill="1" applyBorder="1" applyAlignment="1" applyProtection="1">
      <alignment horizontal="center"/>
    </xf>
    <xf numFmtId="0" fontId="37" fillId="0" borderId="0" xfId="0" applyFont="1" applyAlignment="1">
      <alignment horizontal="center" wrapText="1"/>
    </xf>
    <xf numFmtId="2" fontId="1" fillId="0" borderId="1" xfId="0" applyNumberFormat="1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Fill="1" applyAlignment="1">
      <alignment horizontal="center" wrapText="1"/>
    </xf>
    <xf numFmtId="0" fontId="39" fillId="0" borderId="0" xfId="0" applyFont="1" applyFill="1" applyAlignment="1">
      <alignment horizontal="center" wrapText="1"/>
    </xf>
    <xf numFmtId="0" fontId="37" fillId="0" borderId="0" xfId="0" applyFont="1" applyFill="1" applyAlignment="1">
      <alignment horizontal="center" wrapText="1"/>
    </xf>
    <xf numFmtId="164" fontId="40" fillId="0" borderId="1" xfId="0" applyNumberFormat="1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44" fontId="2" fillId="0" borderId="0" xfId="2" applyFont="1" applyAlignment="1">
      <alignment horizontal="right"/>
    </xf>
    <xf numFmtId="44" fontId="2" fillId="0" borderId="0" xfId="2" applyFont="1"/>
    <xf numFmtId="164" fontId="1" fillId="0" borderId="1" xfId="0" applyNumberFormat="1" applyFont="1" applyFill="1" applyBorder="1" applyAlignment="1" applyProtection="1">
      <alignment horizontal="center"/>
    </xf>
    <xf numFmtId="2" fontId="37" fillId="0" borderId="1" xfId="1" applyNumberFormat="1" applyFont="1" applyFill="1" applyBorder="1" applyAlignment="1" applyProtection="1">
      <alignment horizontal="center"/>
    </xf>
    <xf numFmtId="1" fontId="37" fillId="0" borderId="1" xfId="1" applyNumberFormat="1" applyFont="1" applyFill="1" applyBorder="1" applyAlignment="1" applyProtection="1">
      <alignment horizontal="center"/>
    </xf>
    <xf numFmtId="0" fontId="37" fillId="0" borderId="1" xfId="1" applyFont="1" applyFill="1" applyBorder="1" applyAlignment="1" applyProtection="1">
      <alignment horizontal="center"/>
    </xf>
    <xf numFmtId="0" fontId="37" fillId="0" borderId="1" xfId="1" applyFont="1" applyFill="1" applyBorder="1"/>
    <xf numFmtId="1" fontId="4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4" fontId="37" fillId="0" borderId="1" xfId="1" applyNumberFormat="1" applyFont="1" applyFill="1" applyBorder="1" applyAlignment="1">
      <alignment horizontal="center"/>
    </xf>
    <xf numFmtId="0" fontId="37" fillId="0" borderId="0" xfId="1" applyFont="1" applyFill="1" applyBorder="1" applyAlignment="1">
      <alignment horizontal="left"/>
    </xf>
    <xf numFmtId="1" fontId="37" fillId="0" borderId="0" xfId="1" applyNumberFormat="1" applyFont="1" applyFill="1" applyBorder="1" applyAlignment="1">
      <alignment horizontal="left"/>
    </xf>
    <xf numFmtId="1" fontId="37" fillId="0" borderId="0" xfId="1" applyNumberFormat="1" applyFont="1" applyFill="1" applyAlignment="1" applyProtection="1">
      <alignment horizontal="right"/>
    </xf>
    <xf numFmtId="1" fontId="37" fillId="0" borderId="0" xfId="1" applyNumberFormat="1" applyFont="1" applyFill="1" applyAlignment="1" applyProtection="1">
      <alignment horizontal="left"/>
    </xf>
    <xf numFmtId="0" fontId="37" fillId="0" borderId="0" xfId="1" applyFont="1" applyFill="1" applyProtection="1"/>
    <xf numFmtId="0" fontId="3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3">
    <cellStyle name="Bad" xfId="1" builtinId="27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0</xdr:col>
      <xdr:colOff>9525</xdr:colOff>
      <xdr:row>26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3"/>
  <sheetViews>
    <sheetView tabSelected="1" zoomScale="80" workbookViewId="0"/>
  </sheetViews>
  <sheetFormatPr defaultRowHeight="12.75"/>
  <cols>
    <col min="1" max="1" width="45.7109375" customWidth="1"/>
    <col min="2" max="2" width="14.7109375" customWidth="1"/>
    <col min="3" max="3" width="11.85546875" customWidth="1"/>
    <col min="4" max="4" width="10.5703125" customWidth="1"/>
    <col min="5" max="5" width="12.85546875" customWidth="1"/>
    <col min="6" max="6" width="12.42578125" customWidth="1"/>
    <col min="8" max="8" width="11.5703125" customWidth="1"/>
    <col min="9" max="10" width="15.28515625" customWidth="1"/>
    <col min="11" max="11" width="12.85546875" customWidth="1"/>
    <col min="12" max="12" width="9.28515625" customWidth="1"/>
    <col min="13" max="13" width="11.140625" customWidth="1"/>
    <col min="14" max="14" width="10.28515625" style="3" customWidth="1"/>
    <col min="15" max="15" width="13.28515625" customWidth="1"/>
  </cols>
  <sheetData>
    <row r="1" spans="1:18" ht="18.75">
      <c r="A1" s="7" t="s">
        <v>105</v>
      </c>
      <c r="B1" s="6"/>
      <c r="C1" s="6"/>
      <c r="D1" s="6"/>
      <c r="E1" s="6"/>
      <c r="F1" s="6"/>
      <c r="G1" s="37"/>
      <c r="H1" s="6"/>
      <c r="I1" s="6"/>
      <c r="J1" s="6"/>
      <c r="K1" s="6"/>
      <c r="L1" s="6"/>
      <c r="M1" s="6"/>
      <c r="N1" s="18"/>
    </row>
    <row r="2" spans="1:18">
      <c r="A2" s="6"/>
      <c r="B2" s="5" t="s">
        <v>13</v>
      </c>
      <c r="C2" s="5" t="s">
        <v>2</v>
      </c>
      <c r="D2" s="6"/>
      <c r="E2" s="10" t="s">
        <v>28</v>
      </c>
      <c r="F2" s="5" t="s">
        <v>26</v>
      </c>
      <c r="G2" s="37"/>
      <c r="H2" s="6"/>
      <c r="I2" s="5" t="s">
        <v>95</v>
      </c>
      <c r="J2" s="5" t="s">
        <v>96</v>
      </c>
      <c r="K2" s="5" t="s">
        <v>66</v>
      </c>
      <c r="L2" s="5" t="s">
        <v>24</v>
      </c>
      <c r="M2" s="10" t="s">
        <v>44</v>
      </c>
      <c r="N2" s="159"/>
      <c r="O2" s="26"/>
    </row>
    <row r="3" spans="1:18">
      <c r="A3" s="6"/>
      <c r="B3" s="5" t="s">
        <v>3</v>
      </c>
      <c r="C3" s="5" t="s">
        <v>27</v>
      </c>
      <c r="D3" s="5" t="s">
        <v>45</v>
      </c>
      <c r="E3" s="5" t="s">
        <v>0</v>
      </c>
      <c r="F3" s="35" t="s">
        <v>64</v>
      </c>
      <c r="G3" s="5" t="s">
        <v>1</v>
      </c>
      <c r="H3" s="5" t="s">
        <v>20</v>
      </c>
      <c r="I3" s="2" t="s">
        <v>0</v>
      </c>
      <c r="J3" s="2" t="s">
        <v>97</v>
      </c>
      <c r="K3" s="5" t="s">
        <v>67</v>
      </c>
      <c r="L3" s="5" t="s">
        <v>25</v>
      </c>
      <c r="M3" s="5" t="s">
        <v>43</v>
      </c>
      <c r="N3" s="5" t="s">
        <v>38</v>
      </c>
      <c r="R3" s="5"/>
    </row>
    <row r="4" spans="1:18" ht="15">
      <c r="A4" s="240" t="s">
        <v>86</v>
      </c>
      <c r="B4" s="60">
        <f>Paper!C19</f>
        <v>100</v>
      </c>
      <c r="C4" s="60">
        <f>Static!B4</f>
        <v>50</v>
      </c>
      <c r="D4" s="60">
        <f>MSRP!O6</f>
        <v>0</v>
      </c>
      <c r="E4" s="60">
        <f>'Subjective Handling-CXD'!J4</f>
        <v>36.769527483124413</v>
      </c>
      <c r="F4" s="80">
        <f>Range!C6</f>
        <v>100</v>
      </c>
      <c r="G4" s="60">
        <f>Oral!Y4</f>
        <v>70.591647752195342</v>
      </c>
      <c r="H4" s="80">
        <f>Noise!H6</f>
        <v>150</v>
      </c>
      <c r="I4" s="266">
        <f>'Objective Handling'!E6</f>
        <v>50</v>
      </c>
      <c r="J4" s="266">
        <f>'Acceleration+Load'!E6</f>
        <v>50</v>
      </c>
      <c r="K4" s="60">
        <f>'Draw Bar Pull'!D7</f>
        <v>100</v>
      </c>
      <c r="L4" s="60">
        <f>'Cold Start'!C4:C10</f>
        <v>50</v>
      </c>
      <c r="M4" s="60">
        <f>'Penalties and Bonuses'!J4</f>
        <v>100</v>
      </c>
      <c r="N4" s="345">
        <f>'Vehicle Weights'!G5</f>
        <v>0</v>
      </c>
      <c r="R4" s="60"/>
    </row>
    <row r="5" spans="1:18" ht="15">
      <c r="A5" s="240" t="s">
        <v>98</v>
      </c>
      <c r="B5" s="60">
        <f>Paper!D19</f>
        <v>49.119093461298341</v>
      </c>
      <c r="C5" s="60">
        <f>Static!B5</f>
        <v>50</v>
      </c>
      <c r="D5" s="60">
        <f>MSRP!O7</f>
        <v>34.1</v>
      </c>
      <c r="E5" s="60">
        <f>'Subjective Handling-CXD'!J5</f>
        <v>0</v>
      </c>
      <c r="F5" s="80">
        <f>Range!C7</f>
        <v>23.42071336484744</v>
      </c>
      <c r="G5" s="60">
        <f>Oral!Y5</f>
        <v>86.290860530269441</v>
      </c>
      <c r="H5" s="80">
        <f>Noise!H7</f>
        <v>57.422987651110049</v>
      </c>
      <c r="I5" s="266">
        <f>'Objective Handling'!E7</f>
        <v>47.74610644952805</v>
      </c>
      <c r="J5" s="266">
        <f>'Acceleration+Load'!E7</f>
        <v>3.2682751328152713</v>
      </c>
      <c r="K5" s="60">
        <f>'Draw Bar Pull'!D8</f>
        <v>0</v>
      </c>
      <c r="L5" s="60">
        <f>'Cold Start'!C5:C11</f>
        <v>50</v>
      </c>
      <c r="M5" s="60">
        <f>'Penalties and Bonuses'!J5</f>
        <v>90</v>
      </c>
      <c r="N5" s="345">
        <f>'Vehicle Weights'!G6</f>
        <v>8.7219866968402808</v>
      </c>
      <c r="R5" s="60"/>
    </row>
    <row r="6" spans="1:18" ht="15">
      <c r="A6" s="240" t="s">
        <v>85</v>
      </c>
      <c r="B6" s="60">
        <f>Paper!E19</f>
        <v>0</v>
      </c>
      <c r="C6" s="60">
        <f>Static!B6</f>
        <v>50</v>
      </c>
      <c r="D6" s="60">
        <f>MSRP!O8</f>
        <v>50</v>
      </c>
      <c r="E6" s="60">
        <f>'Subjective Handling-CXD'!J6</f>
        <v>50</v>
      </c>
      <c r="F6" s="80">
        <f>Range!C8</f>
        <v>0</v>
      </c>
      <c r="G6" s="60">
        <f>Oral!Y6</f>
        <v>86.978657086877902</v>
      </c>
      <c r="H6" s="80">
        <f>Noise!H8</f>
        <v>63.641861871064442</v>
      </c>
      <c r="I6" s="266">
        <f>'Objective Handling'!E8</f>
        <v>46.620994717603594</v>
      </c>
      <c r="J6" s="266">
        <f>'Acceleration+Load'!E8</f>
        <v>0</v>
      </c>
      <c r="K6" s="60">
        <f>'Draw Bar Pull'!D9</f>
        <v>2.8937429507464949</v>
      </c>
      <c r="L6" s="60">
        <f>'Cold Start'!C6:C12</f>
        <v>50</v>
      </c>
      <c r="M6" s="60">
        <f>'Penalties and Bonuses'!J6</f>
        <v>100</v>
      </c>
      <c r="N6" s="345">
        <f>'Vehicle Weights'!G7</f>
        <v>78.505311723270282</v>
      </c>
      <c r="R6" s="60"/>
    </row>
    <row r="7" spans="1:18" ht="15">
      <c r="A7" s="240" t="s">
        <v>99</v>
      </c>
      <c r="B7" s="60">
        <f>Paper!F19</f>
        <v>2.802436370661888</v>
      </c>
      <c r="C7" s="60">
        <f>Static!B7</f>
        <v>50</v>
      </c>
      <c r="D7" s="60">
        <f>MSRP!O9</f>
        <v>8.1</v>
      </c>
      <c r="E7" s="60">
        <f>'Subjective Handling-CXD'!J7</f>
        <v>0</v>
      </c>
      <c r="F7" s="80">
        <f>Range!C9</f>
        <v>0</v>
      </c>
      <c r="G7" s="60">
        <f>Oral!Y7</f>
        <v>53.406495160360166</v>
      </c>
      <c r="H7" s="80">
        <f>Noise!H9</f>
        <v>0</v>
      </c>
      <c r="I7" s="266">
        <f>'Objective Handling'!E9</f>
        <v>0</v>
      </c>
      <c r="J7" s="266">
        <f>'Acceleration+Load'!E9</f>
        <v>0</v>
      </c>
      <c r="K7" s="60">
        <v>0</v>
      </c>
      <c r="L7" s="60">
        <f>'Cold Start'!C7:C13</f>
        <v>0</v>
      </c>
      <c r="M7" s="60">
        <f>'Penalties and Bonuses'!J7</f>
        <v>0</v>
      </c>
      <c r="N7" s="345">
        <f>'Vehicle Weights'!G8</f>
        <v>0</v>
      </c>
      <c r="R7" s="60"/>
    </row>
    <row r="8" spans="1:18" ht="15">
      <c r="A8" s="240" t="s">
        <v>100</v>
      </c>
      <c r="B8" s="60">
        <f>Paper!G19</f>
        <v>95.436714177614519</v>
      </c>
      <c r="C8" s="60">
        <f>Static!B8</f>
        <v>50</v>
      </c>
      <c r="D8" s="60">
        <f>MSRP!O10</f>
        <v>12.4</v>
      </c>
      <c r="E8" s="60">
        <f>'Subjective Handling-CXD'!J8</f>
        <v>0</v>
      </c>
      <c r="F8" s="80">
        <f>Range!C10</f>
        <v>0</v>
      </c>
      <c r="G8" s="60">
        <f>Oral!Y8</f>
        <v>100.00297213505431</v>
      </c>
      <c r="H8" s="80">
        <f>Noise!H10</f>
        <v>43.499583465566495</v>
      </c>
      <c r="I8" s="266">
        <f>'Objective Handling'!E10</f>
        <v>19.378466377638926</v>
      </c>
      <c r="J8" s="266">
        <f>'Acceleration+Load'!E10</f>
        <v>12.754685412404271</v>
      </c>
      <c r="K8" s="60">
        <v>0</v>
      </c>
      <c r="L8" s="60">
        <f>'Cold Start'!C8:C14</f>
        <v>50</v>
      </c>
      <c r="M8" s="60">
        <f>'Penalties and Bonuses'!J8</f>
        <v>-30</v>
      </c>
      <c r="N8" s="345">
        <f>'Vehicle Weights'!G9</f>
        <v>100</v>
      </c>
      <c r="R8" s="60"/>
    </row>
    <row r="9" spans="1:18">
      <c r="A9" s="291" t="s">
        <v>101</v>
      </c>
      <c r="B9" s="60">
        <f>Paper!H19</f>
        <v>0</v>
      </c>
      <c r="C9" s="60">
        <f>Static!B9</f>
        <v>0</v>
      </c>
      <c r="D9" s="60">
        <f>MSRP!O11</f>
        <v>0</v>
      </c>
      <c r="E9" s="60">
        <f>'Subjective Handling-CXD'!J9</f>
        <v>0</v>
      </c>
      <c r="F9" s="80">
        <f>Range!C11</f>
        <v>0</v>
      </c>
      <c r="G9" s="60">
        <f>Oral!Y9</f>
        <v>0</v>
      </c>
      <c r="H9" s="80">
        <f>Noise!H11</f>
        <v>0</v>
      </c>
      <c r="I9" s="266">
        <f>'Objective Handling'!E11</f>
        <v>0</v>
      </c>
      <c r="J9" s="266">
        <f>'Acceleration+Load'!E11</f>
        <v>0</v>
      </c>
      <c r="K9" s="60">
        <v>0</v>
      </c>
      <c r="L9" s="60">
        <f>'Cold Start'!C9:C15</f>
        <v>0</v>
      </c>
      <c r="M9" s="53">
        <v>0</v>
      </c>
      <c r="N9" s="345">
        <f>'Vehicle Weights'!G10</f>
        <v>0</v>
      </c>
      <c r="R9" s="60"/>
    </row>
    <row r="10" spans="1:18">
      <c r="A10" s="291" t="s">
        <v>102</v>
      </c>
      <c r="B10" s="60">
        <f>Paper!I19</f>
        <v>30.586338258691359</v>
      </c>
      <c r="C10" s="60">
        <f>Static!B10</f>
        <v>50</v>
      </c>
      <c r="D10" s="60">
        <f>MSRP!O12</f>
        <v>42.4</v>
      </c>
      <c r="E10" s="60">
        <f>'Subjective Handling-CXD'!J10</f>
        <v>0</v>
      </c>
      <c r="F10" s="80">
        <f>Range!C12</f>
        <v>0</v>
      </c>
      <c r="G10" s="60">
        <f>Oral!Y10</f>
        <v>0</v>
      </c>
      <c r="H10" s="80">
        <f>Noise!H12</f>
        <v>71.25138658599856</v>
      </c>
      <c r="I10" s="266">
        <f>'Objective Handling'!E12</f>
        <v>19.36151026511828</v>
      </c>
      <c r="J10" s="266">
        <f>'Acceleration+Load'!E12</f>
        <v>4.9647940277725366</v>
      </c>
      <c r="K10" s="53">
        <v>0</v>
      </c>
      <c r="L10" s="60">
        <f>'Cold Start'!C10:C16</f>
        <v>50</v>
      </c>
      <c r="M10" s="53">
        <v>0</v>
      </c>
      <c r="N10" s="345">
        <f>'Vehicle Weights'!G11</f>
        <v>4.6976305854418845</v>
      </c>
      <c r="R10" s="60"/>
    </row>
    <row r="11" spans="1:18">
      <c r="A11" s="138"/>
      <c r="B11" s="53"/>
      <c r="C11" s="53"/>
      <c r="D11" s="53"/>
      <c r="E11" s="53"/>
      <c r="F11" s="29"/>
      <c r="G11" s="53"/>
      <c r="H11" s="60"/>
      <c r="I11" s="61"/>
      <c r="J11" s="61"/>
      <c r="K11" s="53"/>
      <c r="L11" s="53"/>
      <c r="M11" s="53"/>
      <c r="N11" s="346"/>
      <c r="R11" s="60"/>
    </row>
    <row r="12" spans="1:18">
      <c r="A12" s="138"/>
      <c r="B12" s="53"/>
      <c r="C12" s="53"/>
      <c r="D12" s="53"/>
      <c r="E12" s="53"/>
      <c r="F12" s="29"/>
      <c r="G12" s="53"/>
      <c r="H12" s="60"/>
      <c r="I12" s="61"/>
      <c r="J12" s="61"/>
      <c r="K12" s="53"/>
      <c r="L12" s="53"/>
      <c r="M12" s="53"/>
      <c r="N12" s="346"/>
      <c r="R12" s="60"/>
    </row>
    <row r="13" spans="1:18" s="150" customFormat="1">
      <c r="A13" s="138"/>
      <c r="B13" s="53"/>
      <c r="C13" s="183"/>
      <c r="D13" s="183"/>
      <c r="E13" s="183"/>
      <c r="F13" s="29"/>
      <c r="G13" s="53"/>
      <c r="H13" s="60"/>
      <c r="I13" s="61"/>
      <c r="J13" s="61"/>
      <c r="K13" s="53"/>
      <c r="L13" s="53"/>
      <c r="M13" s="53"/>
      <c r="N13" s="346"/>
      <c r="O13" s="187"/>
      <c r="R13" s="165"/>
    </row>
    <row r="14" spans="1:18">
      <c r="A14" s="138"/>
      <c r="B14" s="53"/>
      <c r="C14" s="183"/>
      <c r="D14" s="183"/>
      <c r="E14" s="183"/>
      <c r="F14" s="29"/>
      <c r="G14" s="53"/>
      <c r="H14" s="60"/>
      <c r="I14" s="61"/>
      <c r="J14" s="61"/>
      <c r="K14" s="53"/>
      <c r="L14" s="53"/>
      <c r="M14" s="53"/>
      <c r="N14" s="346"/>
    </row>
    <row r="15" spans="1:18">
      <c r="A15" s="138"/>
      <c r="B15" s="53"/>
      <c r="C15" s="183"/>
      <c r="D15" s="183"/>
      <c r="E15" s="183"/>
      <c r="F15" s="29"/>
      <c r="G15" s="53"/>
      <c r="H15" s="60"/>
      <c r="I15" s="61"/>
      <c r="J15" s="61"/>
      <c r="K15" s="53"/>
      <c r="L15" s="53"/>
      <c r="M15" s="53"/>
      <c r="N15" s="346"/>
    </row>
    <row r="16" spans="1:18">
      <c r="A16" s="138"/>
      <c r="B16" s="53"/>
      <c r="C16" s="183"/>
      <c r="D16" s="183"/>
      <c r="E16" s="183"/>
      <c r="F16" s="29"/>
      <c r="G16" s="53"/>
      <c r="H16" s="60"/>
      <c r="I16" s="61"/>
      <c r="J16" s="61"/>
      <c r="K16" s="53"/>
      <c r="L16" s="53"/>
      <c r="M16" s="53"/>
      <c r="N16" s="346"/>
    </row>
    <row r="17" spans="1:14">
      <c r="A17" s="138"/>
      <c r="B17" s="53"/>
      <c r="C17" s="53"/>
      <c r="D17" s="53"/>
      <c r="E17" s="53"/>
      <c r="F17" s="53"/>
      <c r="G17" s="53"/>
      <c r="H17" s="60"/>
      <c r="I17" s="61"/>
      <c r="J17" s="61"/>
      <c r="K17" s="53"/>
      <c r="L17" s="53"/>
      <c r="M17" s="53"/>
      <c r="N17" s="18"/>
    </row>
    <row r="18" spans="1:14">
      <c r="C18" s="171"/>
      <c r="M18" s="13"/>
      <c r="N18" s="18"/>
    </row>
    <row r="19" spans="1:14">
      <c r="A19" s="10"/>
      <c r="B19" s="20"/>
      <c r="C19" s="17" t="s">
        <v>87</v>
      </c>
      <c r="D19" s="17"/>
      <c r="E19" s="33"/>
      <c r="F19" s="17"/>
      <c r="G19" s="32"/>
      <c r="H19" s="32"/>
      <c r="L19" s="54"/>
      <c r="M19" s="9"/>
      <c r="N19" s="18"/>
    </row>
    <row r="20" spans="1:14">
      <c r="A20" s="6"/>
      <c r="B20" s="20"/>
      <c r="C20" s="5" t="s">
        <v>13</v>
      </c>
      <c r="D20" s="5"/>
      <c r="E20" s="20"/>
      <c r="F20" s="5"/>
      <c r="G20" s="20" t="s">
        <v>14</v>
      </c>
      <c r="H20" s="20" t="s">
        <v>16</v>
      </c>
      <c r="L20" s="54"/>
      <c r="M20" s="9"/>
      <c r="N20" s="18"/>
    </row>
    <row r="21" spans="1:14">
      <c r="A21" s="6"/>
      <c r="B21" s="20"/>
      <c r="C21" s="5" t="s">
        <v>12</v>
      </c>
      <c r="D21" s="5"/>
      <c r="E21" s="20"/>
      <c r="F21" s="5"/>
      <c r="G21" s="20" t="s">
        <v>6</v>
      </c>
      <c r="H21" s="20" t="s">
        <v>15</v>
      </c>
      <c r="L21" s="54"/>
      <c r="M21" s="9"/>
      <c r="N21" s="18"/>
    </row>
    <row r="22" spans="1:14" ht="15">
      <c r="A22" s="240" t="s">
        <v>86</v>
      </c>
      <c r="B22" s="34"/>
      <c r="C22" s="80">
        <f>(B4+G4+C4)</f>
        <v>220.59164775219534</v>
      </c>
      <c r="D22" s="242"/>
      <c r="E22" s="174"/>
      <c r="F22" s="242"/>
      <c r="G22" s="17">
        <f>SUM(B4:N4)</f>
        <v>857.36117523531971</v>
      </c>
      <c r="H22" s="5">
        <f>RANK(G22,$G$22:$G$28)</f>
        <v>1</v>
      </c>
      <c r="I22" s="289">
        <v>1000</v>
      </c>
      <c r="J22" s="288"/>
      <c r="L22" s="54"/>
      <c r="M22" s="19"/>
      <c r="N22" s="18"/>
    </row>
    <row r="23" spans="1:14" ht="15">
      <c r="A23" s="240" t="s">
        <v>98</v>
      </c>
      <c r="B23" s="34"/>
      <c r="C23" s="80">
        <f>(B5+G5+C5)</f>
        <v>185.40995399156779</v>
      </c>
      <c r="D23" s="242"/>
      <c r="E23" s="174"/>
      <c r="F23" s="242"/>
      <c r="G23" s="17">
        <f>SUM(B5:N5)</f>
        <v>500.09002328670891</v>
      </c>
      <c r="H23" s="5">
        <f t="shared" ref="H23:H28" si="0">RANK(G23,$G$22:$G$28)</f>
        <v>3</v>
      </c>
      <c r="I23" s="290">
        <v>500</v>
      </c>
      <c r="J23" s="288"/>
      <c r="L23" s="54"/>
      <c r="M23" s="19"/>
      <c r="N23" s="18"/>
    </row>
    <row r="24" spans="1:14" ht="15">
      <c r="A24" s="240" t="s">
        <v>85</v>
      </c>
      <c r="B24" s="34"/>
      <c r="C24" s="80">
        <f>(B6+G6+C6)</f>
        <v>136.97865708687789</v>
      </c>
      <c r="D24" s="242"/>
      <c r="E24" s="174"/>
      <c r="F24" s="242"/>
      <c r="G24" s="17">
        <f>SUM(B6:N6)</f>
        <v>578.64056834956273</v>
      </c>
      <c r="H24" s="5">
        <f t="shared" si="0"/>
        <v>2</v>
      </c>
      <c r="I24" s="290">
        <v>750</v>
      </c>
      <c r="J24" s="288"/>
      <c r="L24" s="54"/>
      <c r="M24" s="19"/>
      <c r="N24" s="18"/>
    </row>
    <row r="25" spans="1:14" ht="15">
      <c r="A25" s="240" t="s">
        <v>99</v>
      </c>
      <c r="B25" s="34"/>
      <c r="C25" s="80">
        <f>(B7+G7+C7)</f>
        <v>106.20893153102205</v>
      </c>
      <c r="D25" s="242"/>
      <c r="E25" s="174"/>
      <c r="F25" s="242"/>
      <c r="G25" s="17">
        <f>SUM(B7:N7)</f>
        <v>114.30893153102205</v>
      </c>
      <c r="H25" s="5">
        <f t="shared" si="0"/>
        <v>6</v>
      </c>
      <c r="I25" s="290" t="s">
        <v>26</v>
      </c>
      <c r="J25" s="288"/>
      <c r="L25" s="54"/>
      <c r="M25" s="19"/>
      <c r="N25" s="18"/>
    </row>
    <row r="26" spans="1:14" ht="15">
      <c r="A26" s="240" t="s">
        <v>100</v>
      </c>
      <c r="B26" s="34"/>
      <c r="C26" s="80">
        <f>(B8+G8+C8)</f>
        <v>245.43968631266881</v>
      </c>
      <c r="D26" s="242"/>
      <c r="E26" s="174"/>
      <c r="F26" s="242"/>
      <c r="G26" s="17">
        <f>SUM(B8:N8)</f>
        <v>453.47242156827855</v>
      </c>
      <c r="H26" s="5">
        <f t="shared" si="0"/>
        <v>4</v>
      </c>
      <c r="I26" s="290" t="s">
        <v>26</v>
      </c>
      <c r="J26" s="288"/>
      <c r="L26" s="54"/>
      <c r="M26" s="19"/>
      <c r="N26" s="18"/>
    </row>
    <row r="27" spans="1:14">
      <c r="A27" s="291" t="s">
        <v>101</v>
      </c>
      <c r="B27" s="34"/>
      <c r="C27" s="80">
        <f t="shared" ref="C27:C28" si="1">(B9+G9+C9)</f>
        <v>0</v>
      </c>
      <c r="D27" s="83"/>
      <c r="E27" s="83"/>
      <c r="F27" s="83"/>
      <c r="G27" s="17">
        <f t="shared" ref="G27:G28" si="2">SUM(B9:N9)</f>
        <v>0</v>
      </c>
      <c r="H27" s="5">
        <f t="shared" si="0"/>
        <v>7</v>
      </c>
      <c r="L27" s="54"/>
      <c r="M27" s="19"/>
      <c r="N27" s="18"/>
    </row>
    <row r="28" spans="1:14">
      <c r="A28" s="291" t="s">
        <v>102</v>
      </c>
      <c r="B28" s="34"/>
      <c r="C28" s="80">
        <f t="shared" si="1"/>
        <v>80.586338258691356</v>
      </c>
      <c r="D28" s="83"/>
      <c r="E28" s="83"/>
      <c r="F28" s="83"/>
      <c r="G28" s="17">
        <f t="shared" si="2"/>
        <v>273.2616597230226</v>
      </c>
      <c r="H28" s="5">
        <f t="shared" si="0"/>
        <v>5</v>
      </c>
      <c r="L28" s="54"/>
      <c r="M28" s="19"/>
      <c r="N28" s="18"/>
    </row>
    <row r="29" spans="1:14">
      <c r="A29" s="138"/>
      <c r="B29" s="34"/>
      <c r="C29" s="34"/>
      <c r="D29" s="83"/>
      <c r="E29" s="83"/>
      <c r="F29" s="83"/>
      <c r="G29" s="33"/>
      <c r="H29" s="20"/>
      <c r="L29" s="54"/>
      <c r="M29" s="19"/>
      <c r="N29" s="18"/>
    </row>
    <row r="30" spans="1:14">
      <c r="A30" s="138"/>
      <c r="B30" s="34"/>
      <c r="C30" s="34"/>
      <c r="D30" s="83"/>
      <c r="E30" s="83"/>
      <c r="F30" s="83"/>
      <c r="G30" s="33"/>
      <c r="H30" s="20"/>
      <c r="L30" s="54"/>
      <c r="M30" s="19"/>
      <c r="N30" s="18"/>
    </row>
    <row r="31" spans="1:14">
      <c r="A31" s="138"/>
      <c r="B31" s="34"/>
      <c r="C31" s="34"/>
      <c r="D31" s="83"/>
      <c r="E31" s="83"/>
      <c r="F31" s="83"/>
      <c r="G31" s="33"/>
      <c r="H31" s="20"/>
      <c r="L31" s="54"/>
      <c r="M31" s="19"/>
      <c r="N31" s="18"/>
    </row>
    <row r="32" spans="1:14">
      <c r="A32" s="138"/>
      <c r="B32" s="34"/>
      <c r="C32" s="34"/>
      <c r="D32" s="83"/>
      <c r="E32" s="83"/>
      <c r="F32" s="83"/>
      <c r="G32" s="33"/>
      <c r="H32" s="20"/>
      <c r="L32" s="54"/>
      <c r="M32" s="19"/>
      <c r="N32" s="18"/>
    </row>
    <row r="33" spans="1:14">
      <c r="A33" s="138"/>
      <c r="B33" s="34"/>
      <c r="C33" s="34"/>
      <c r="D33" s="83"/>
      <c r="E33" s="83"/>
      <c r="F33" s="83"/>
      <c r="G33" s="33"/>
      <c r="H33" s="20"/>
      <c r="L33" s="54"/>
      <c r="M33" s="19"/>
      <c r="N33" s="18"/>
    </row>
    <row r="34" spans="1:14" s="176" customFormat="1">
      <c r="A34" s="138"/>
      <c r="B34" s="34"/>
      <c r="C34" s="34"/>
      <c r="D34" s="83"/>
      <c r="E34" s="83"/>
      <c r="F34" s="83"/>
      <c r="G34" s="33"/>
      <c r="H34" s="20"/>
      <c r="L34" s="143"/>
      <c r="M34" s="178"/>
      <c r="N34" s="177"/>
    </row>
    <row r="35" spans="1:14" s="68" customFormat="1">
      <c r="A35" s="138"/>
      <c r="B35" s="34"/>
      <c r="C35" s="34" t="s">
        <v>26</v>
      </c>
      <c r="D35" s="127"/>
      <c r="E35" s="127"/>
      <c r="F35" s="127"/>
      <c r="G35" s="33"/>
      <c r="H35" s="20"/>
      <c r="I35" s="69"/>
      <c r="J35" s="69"/>
      <c r="K35" s="69"/>
      <c r="L35" s="69"/>
      <c r="M35" s="69"/>
      <c r="N35" s="143"/>
    </row>
    <row r="36" spans="1:14" s="68" customFormat="1">
      <c r="A36" s="138"/>
      <c r="B36" s="34"/>
      <c r="C36" s="34"/>
      <c r="D36" s="127"/>
      <c r="E36" s="127"/>
      <c r="F36" s="127"/>
      <c r="G36" s="33"/>
      <c r="H36" s="20"/>
      <c r="I36" s="69"/>
      <c r="J36" s="69"/>
      <c r="K36" s="69"/>
      <c r="L36" s="69"/>
      <c r="M36" s="69"/>
      <c r="N36" s="143"/>
    </row>
    <row r="37" spans="1:14" s="68" customFormat="1">
      <c r="A37" s="138"/>
      <c r="B37" s="34"/>
      <c r="C37" s="34" t="s">
        <v>26</v>
      </c>
      <c r="D37" s="83"/>
      <c r="E37" s="83" t="s">
        <v>26</v>
      </c>
      <c r="F37" s="83"/>
      <c r="G37" s="33"/>
      <c r="H37" s="20"/>
      <c r="I37" s="69"/>
      <c r="J37" s="69"/>
      <c r="K37" s="69"/>
      <c r="L37" s="69"/>
      <c r="M37" s="69"/>
      <c r="N37" s="143"/>
    </row>
    <row r="38" spans="1:14" s="68" customFormat="1">
      <c r="A38" s="2" t="s">
        <v>68</v>
      </c>
      <c r="F38" s="80"/>
      <c r="G38" s="36"/>
      <c r="H38" s="69"/>
      <c r="I38" s="69"/>
      <c r="J38" s="69"/>
      <c r="K38" s="69"/>
      <c r="L38" s="69"/>
      <c r="M38" s="69"/>
      <c r="N38" s="143"/>
    </row>
    <row r="39" spans="1:14" s="68" customFormat="1" ht="15">
      <c r="A39" s="78" t="s">
        <v>84</v>
      </c>
      <c r="B39" s="349" t="str">
        <f>A22</f>
        <v>21 Univ of Wisconsin - Madison</v>
      </c>
      <c r="C39" s="350"/>
      <c r="D39" s="350"/>
      <c r="E39" s="79"/>
      <c r="F39" s="80"/>
      <c r="G39" s="36"/>
      <c r="H39" s="69"/>
      <c r="I39" s="37"/>
      <c r="J39" s="37"/>
      <c r="K39" s="37"/>
      <c r="L39" s="37"/>
      <c r="M39" s="37"/>
      <c r="N39" s="143"/>
    </row>
    <row r="40" spans="1:14" s="68" customFormat="1" ht="15">
      <c r="A40" s="78" t="s">
        <v>90</v>
      </c>
      <c r="B40" s="349" t="str">
        <f>A24</f>
        <v>23 McGill Univ</v>
      </c>
      <c r="C40" s="350"/>
      <c r="D40" s="350"/>
      <c r="E40" s="79"/>
      <c r="F40" s="80"/>
      <c r="G40" s="36"/>
      <c r="H40" s="69"/>
      <c r="I40" s="37"/>
      <c r="J40" s="37"/>
      <c r="K40" s="37"/>
      <c r="L40" s="37"/>
      <c r="M40" s="37"/>
      <c r="N40" s="143"/>
    </row>
    <row r="41" spans="1:14" s="68" customFormat="1" ht="15">
      <c r="A41" s="78" t="s">
        <v>91</v>
      </c>
      <c r="B41" s="349" t="str">
        <f>A23</f>
        <v>22 Clarkson University</v>
      </c>
      <c r="C41" s="350"/>
      <c r="D41" s="350"/>
      <c r="E41" s="79"/>
      <c r="F41" s="80"/>
      <c r="G41" s="36"/>
      <c r="H41" s="69"/>
      <c r="I41" s="37"/>
      <c r="J41" s="37"/>
      <c r="K41" s="37"/>
      <c r="L41" s="37"/>
      <c r="M41" s="37"/>
      <c r="N41" s="143"/>
    </row>
    <row r="42" spans="1:14" s="68" customFormat="1" ht="15">
      <c r="A42" s="78" t="s">
        <v>46</v>
      </c>
      <c r="B42" s="348" t="str">
        <f>A26</f>
        <v>25 Univ of Alaska - Fairbanks</v>
      </c>
      <c r="C42" s="351"/>
      <c r="D42" s="350"/>
      <c r="E42" s="79"/>
      <c r="F42" s="37"/>
      <c r="G42" s="37"/>
      <c r="H42" s="37"/>
      <c r="I42" s="37"/>
      <c r="J42" s="37"/>
      <c r="K42" s="37"/>
      <c r="L42" s="37"/>
      <c r="M42" s="37"/>
      <c r="N42" s="143"/>
    </row>
    <row r="43" spans="1:14" s="68" customFormat="1" ht="15">
      <c r="A43" s="78" t="s">
        <v>83</v>
      </c>
      <c r="B43" s="348" t="str">
        <f>A22</f>
        <v>21 Univ of Wisconsin - Madison</v>
      </c>
      <c r="C43" s="352"/>
      <c r="D43" s="352"/>
      <c r="E43" s="81"/>
      <c r="F43" s="37"/>
      <c r="G43" s="37"/>
      <c r="H43" s="37"/>
      <c r="I43" s="37"/>
      <c r="J43" s="37"/>
      <c r="K43" s="37"/>
      <c r="L43" s="37"/>
      <c r="M43" s="37"/>
      <c r="N43" s="143"/>
    </row>
    <row r="44" spans="1:14" ht="15">
      <c r="A44" s="78" t="s">
        <v>69</v>
      </c>
      <c r="B44" s="348" t="str">
        <f>A22</f>
        <v>21 Univ of Wisconsin - Madison</v>
      </c>
      <c r="C44" s="352"/>
      <c r="D44" s="352"/>
      <c r="E44" s="81"/>
      <c r="F44" s="37"/>
      <c r="G44" s="37"/>
      <c r="H44" s="37"/>
      <c r="I44" s="6"/>
      <c r="J44" s="6"/>
      <c r="K44" s="6"/>
      <c r="L44" s="6"/>
      <c r="M44" s="6"/>
      <c r="N44" s="18"/>
    </row>
    <row r="45" spans="1:14">
      <c r="A45" s="78"/>
      <c r="B45" s="226" t="s">
        <v>26</v>
      </c>
      <c r="C45" s="81"/>
      <c r="D45" s="81"/>
      <c r="E45" s="81"/>
      <c r="F45" s="6"/>
      <c r="G45" s="6"/>
      <c r="H45" s="6"/>
    </row>
    <row r="46" spans="1:14">
      <c r="A46" s="78"/>
      <c r="B46" s="226"/>
      <c r="C46" s="81"/>
      <c r="D46" s="81"/>
      <c r="E46" s="81"/>
    </row>
    <row r="47" spans="1:14">
      <c r="A47" s="78"/>
      <c r="B47" s="226"/>
      <c r="C47" s="81"/>
      <c r="D47" s="81"/>
      <c r="E47" s="81"/>
    </row>
    <row r="48" spans="1:14">
      <c r="A48" s="78"/>
      <c r="B48" s="226"/>
    </row>
    <row r="49" spans="1:3">
      <c r="A49" s="78"/>
      <c r="B49" s="227"/>
    </row>
    <row r="50" spans="1:3">
      <c r="A50" s="78"/>
      <c r="B50" s="227"/>
    </row>
    <row r="51" spans="1:3">
      <c r="A51" s="78"/>
      <c r="B51" s="227"/>
    </row>
    <row r="52" spans="1:3">
      <c r="A52" s="175"/>
      <c r="B52" s="227"/>
      <c r="C52" s="141"/>
    </row>
    <row r="53" spans="1:3">
      <c r="A53" s="175"/>
      <c r="B53" s="227"/>
      <c r="C53" s="141"/>
    </row>
  </sheetData>
  <phoneticPr fontId="18" type="noConversion"/>
  <printOptions gridLines="1"/>
  <pageMargins left="0.75" right="0.75" top="1" bottom="1" header="0.5" footer="0.5"/>
  <pageSetup scale="60" orientation="landscape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6"/>
  <sheetViews>
    <sheetView workbookViewId="0"/>
  </sheetViews>
  <sheetFormatPr defaultRowHeight="12.75"/>
  <cols>
    <col min="1" max="1" width="36.140625" customWidth="1"/>
    <col min="2" max="2" width="17.7109375" bestFit="1" customWidth="1"/>
    <col min="3" max="3" width="14.7109375" customWidth="1"/>
  </cols>
  <sheetData>
    <row r="1" spans="1:5" ht="18.75">
      <c r="A1" s="7" t="s">
        <v>164</v>
      </c>
      <c r="B1" s="6"/>
      <c r="C1" s="6"/>
      <c r="D1" s="6"/>
      <c r="E1" s="6"/>
    </row>
    <row r="2" spans="1:5">
      <c r="A2" s="6"/>
      <c r="B2" s="10"/>
      <c r="C2" s="6"/>
      <c r="D2" s="6"/>
      <c r="E2" s="6"/>
    </row>
    <row r="3" spans="1:5">
      <c r="A3" s="12"/>
      <c r="B3" s="14" t="s">
        <v>11</v>
      </c>
      <c r="C3" s="56" t="s">
        <v>8</v>
      </c>
      <c r="D3" s="6"/>
      <c r="E3" s="6"/>
    </row>
    <row r="4" spans="1:5" ht="15">
      <c r="A4" s="240" t="s">
        <v>86</v>
      </c>
      <c r="B4" s="343" t="s">
        <v>157</v>
      </c>
      <c r="C4" s="270">
        <f>IF(B4="fail",0,50)</f>
        <v>50</v>
      </c>
      <c r="D4" s="6"/>
      <c r="E4" s="6"/>
    </row>
    <row r="5" spans="1:5" ht="15">
      <c r="A5" s="240" t="s">
        <v>98</v>
      </c>
      <c r="B5" s="343" t="s">
        <v>157</v>
      </c>
      <c r="C5" s="270">
        <f t="shared" ref="C5:C10" si="0">IF(B5="fail",0,50)</f>
        <v>50</v>
      </c>
      <c r="D5" s="6"/>
      <c r="E5" s="6"/>
    </row>
    <row r="6" spans="1:5" ht="15">
      <c r="A6" s="240" t="s">
        <v>85</v>
      </c>
      <c r="B6" s="343" t="s">
        <v>157</v>
      </c>
      <c r="C6" s="270">
        <f t="shared" si="0"/>
        <v>50</v>
      </c>
      <c r="D6" s="6"/>
      <c r="E6" s="6"/>
    </row>
    <row r="7" spans="1:5" ht="15">
      <c r="A7" s="240" t="s">
        <v>99</v>
      </c>
      <c r="B7" s="343" t="s">
        <v>158</v>
      </c>
      <c r="C7" s="270">
        <v>0</v>
      </c>
      <c r="D7" s="6"/>
      <c r="E7" s="6"/>
    </row>
    <row r="8" spans="1:5" ht="15">
      <c r="A8" s="240" t="s">
        <v>100</v>
      </c>
      <c r="B8" s="343" t="s">
        <v>157</v>
      </c>
      <c r="C8" s="270">
        <f t="shared" si="0"/>
        <v>50</v>
      </c>
      <c r="D8" s="6"/>
      <c r="E8" s="6"/>
    </row>
    <row r="9" spans="1:5" ht="15">
      <c r="A9" s="291" t="s">
        <v>101</v>
      </c>
      <c r="B9" s="343" t="s">
        <v>158</v>
      </c>
      <c r="C9" s="270">
        <v>0</v>
      </c>
      <c r="D9" s="6"/>
      <c r="E9" s="6"/>
    </row>
    <row r="10" spans="1:5" ht="15">
      <c r="A10" s="291" t="s">
        <v>102</v>
      </c>
      <c r="B10" s="343" t="s">
        <v>157</v>
      </c>
      <c r="C10" s="270">
        <f t="shared" si="0"/>
        <v>50</v>
      </c>
      <c r="D10" s="6"/>
      <c r="E10" s="6"/>
    </row>
    <row r="11" spans="1:5">
      <c r="A11" s="222"/>
      <c r="B11" s="155"/>
      <c r="C11" s="164"/>
      <c r="D11" s="6"/>
      <c r="E11" s="6"/>
    </row>
    <row r="12" spans="1:5">
      <c r="A12" s="222"/>
      <c r="B12" s="155"/>
      <c r="C12" s="164"/>
      <c r="D12" s="6"/>
      <c r="E12" s="6"/>
    </row>
    <row r="13" spans="1:5" s="150" customFormat="1">
      <c r="A13" s="222"/>
      <c r="B13" s="155"/>
      <c r="C13" s="164"/>
      <c r="D13" s="144"/>
      <c r="E13" s="144"/>
    </row>
    <row r="14" spans="1:5">
      <c r="A14" s="222"/>
      <c r="B14" s="155"/>
      <c r="C14" s="164"/>
    </row>
    <row r="15" spans="1:5">
      <c r="A15" s="222"/>
      <c r="B15" s="223"/>
      <c r="C15" s="164"/>
    </row>
    <row r="16" spans="1:5">
      <c r="A16" s="222"/>
      <c r="B16" s="223"/>
      <c r="C16" s="164"/>
    </row>
  </sheetData>
  <phoneticPr fontId="18" type="noConversion"/>
  <printOptions gridLines="1"/>
  <pageMargins left="0.75" right="0.75" top="1" bottom="1" header="0.5" footer="0.5"/>
  <pageSetup orientation="landscape" horizontalDpi="429496729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zoomScale="90" workbookViewId="0"/>
  </sheetViews>
  <sheetFormatPr defaultRowHeight="12.75"/>
  <cols>
    <col min="1" max="1" width="36.28515625" customWidth="1"/>
    <col min="2" max="2" width="12.42578125" style="68" customWidth="1"/>
    <col min="3" max="3" width="12.7109375" customWidth="1"/>
    <col min="4" max="4" width="12.28515625" customWidth="1"/>
    <col min="5" max="5" width="14" customWidth="1"/>
    <col min="6" max="6" width="10.7109375" style="68" customWidth="1"/>
    <col min="7" max="7" width="9.85546875" customWidth="1"/>
    <col min="8" max="8" width="15.7109375" style="68" customWidth="1"/>
    <col min="9" max="9" width="13.5703125" style="68" customWidth="1"/>
    <col min="10" max="10" width="5.5703125" style="68" bestFit="1" customWidth="1"/>
    <col min="11" max="11" width="16.85546875" style="68" bestFit="1" customWidth="1"/>
  </cols>
  <sheetData>
    <row r="1" spans="1:11" ht="18.75">
      <c r="A1" s="7" t="s">
        <v>169</v>
      </c>
      <c r="B1" s="7"/>
      <c r="C1" s="6"/>
      <c r="D1" s="6"/>
      <c r="E1" s="6"/>
      <c r="F1" s="37"/>
      <c r="G1" s="6"/>
      <c r="H1" s="37"/>
      <c r="I1" s="37"/>
      <c r="J1" s="37"/>
      <c r="K1" s="37"/>
    </row>
    <row r="2" spans="1:11">
      <c r="A2" s="25"/>
      <c r="B2" s="237"/>
      <c r="C2" s="25"/>
      <c r="D2" s="25"/>
      <c r="E2" s="25"/>
      <c r="F2" s="237"/>
      <c r="G2" s="25"/>
      <c r="H2" s="237"/>
      <c r="I2" s="237"/>
      <c r="J2" s="37"/>
      <c r="K2" s="37"/>
    </row>
    <row r="3" spans="1:11" s="169" customFormat="1" ht="38.25">
      <c r="A3" s="168"/>
      <c r="B3" s="231" t="s">
        <v>23</v>
      </c>
      <c r="C3" s="38" t="s">
        <v>4</v>
      </c>
      <c r="D3" s="38" t="s">
        <v>40</v>
      </c>
      <c r="E3" s="38" t="s">
        <v>31</v>
      </c>
      <c r="F3" s="231" t="s">
        <v>82</v>
      </c>
      <c r="G3" s="38" t="s">
        <v>5</v>
      </c>
      <c r="H3" s="231" t="s">
        <v>41</v>
      </c>
      <c r="I3" s="231" t="s">
        <v>42</v>
      </c>
      <c r="J3" s="35" t="s">
        <v>39</v>
      </c>
      <c r="K3" s="231" t="s">
        <v>29</v>
      </c>
    </row>
    <row r="4" spans="1:11" ht="15">
      <c r="A4" s="240" t="s">
        <v>86</v>
      </c>
      <c r="B4" s="343"/>
      <c r="C4" s="343"/>
      <c r="D4" s="343"/>
      <c r="E4" s="343"/>
      <c r="F4" s="343"/>
      <c r="G4" s="343"/>
      <c r="H4" s="343">
        <v>100</v>
      </c>
      <c r="I4" s="343"/>
      <c r="J4" s="235">
        <f t="shared" ref="J4:J10" si="0">SUM(B4:I4)</f>
        <v>100</v>
      </c>
      <c r="K4" s="236"/>
    </row>
    <row r="5" spans="1:11" ht="15">
      <c r="A5" s="240" t="s">
        <v>98</v>
      </c>
      <c r="B5" s="343"/>
      <c r="C5" s="343">
        <v>-10</v>
      </c>
      <c r="D5" s="343"/>
      <c r="E5" s="343"/>
      <c r="F5" s="343"/>
      <c r="G5" s="343"/>
      <c r="H5" s="343">
        <v>100</v>
      </c>
      <c r="I5" s="343"/>
      <c r="J5" s="235">
        <f t="shared" si="0"/>
        <v>90</v>
      </c>
      <c r="K5" s="332" t="s">
        <v>161</v>
      </c>
    </row>
    <row r="6" spans="1:11" ht="15">
      <c r="A6" s="240" t="s">
        <v>85</v>
      </c>
      <c r="B6" s="343"/>
      <c r="C6" s="343"/>
      <c r="D6" s="343"/>
      <c r="E6" s="343"/>
      <c r="F6" s="343"/>
      <c r="G6" s="343"/>
      <c r="H6" s="343">
        <v>100</v>
      </c>
      <c r="I6" s="343"/>
      <c r="J6" s="235">
        <f t="shared" si="0"/>
        <v>100</v>
      </c>
      <c r="K6" s="236"/>
    </row>
    <row r="7" spans="1:11" ht="15">
      <c r="A7" s="240" t="s">
        <v>99</v>
      </c>
      <c r="B7" s="343"/>
      <c r="C7" s="343"/>
      <c r="D7" s="343"/>
      <c r="E7" s="343"/>
      <c r="F7" s="343"/>
      <c r="G7" s="343"/>
      <c r="H7" s="343">
        <v>0</v>
      </c>
      <c r="I7" s="343"/>
      <c r="J7" s="235">
        <f t="shared" si="0"/>
        <v>0</v>
      </c>
      <c r="K7" s="332" t="s">
        <v>26</v>
      </c>
    </row>
    <row r="8" spans="1:11" ht="15">
      <c r="A8" s="240" t="s">
        <v>100</v>
      </c>
      <c r="B8" s="343"/>
      <c r="C8" s="343"/>
      <c r="D8" s="343"/>
      <c r="E8" s="343"/>
      <c r="F8" s="343"/>
      <c r="G8" s="343">
        <v>-20</v>
      </c>
      <c r="H8" s="343">
        <v>0</v>
      </c>
      <c r="I8" s="343">
        <v>-10</v>
      </c>
      <c r="J8" s="235">
        <f t="shared" si="0"/>
        <v>-30</v>
      </c>
      <c r="K8" s="332" t="s">
        <v>168</v>
      </c>
    </row>
    <row r="9" spans="1:11" ht="15">
      <c r="A9" s="291" t="s">
        <v>101</v>
      </c>
      <c r="B9" s="343"/>
      <c r="C9" s="343"/>
      <c r="D9" s="343"/>
      <c r="E9" s="343"/>
      <c r="F9" s="343"/>
      <c r="G9" s="343"/>
      <c r="H9" s="343">
        <v>0</v>
      </c>
      <c r="I9" s="343"/>
      <c r="J9" s="56">
        <f t="shared" si="0"/>
        <v>0</v>
      </c>
      <c r="K9" s="236" t="s">
        <v>26</v>
      </c>
    </row>
    <row r="10" spans="1:11" ht="15">
      <c r="A10" s="291" t="s">
        <v>102</v>
      </c>
      <c r="B10" s="343"/>
      <c r="C10" s="343"/>
      <c r="D10" s="343"/>
      <c r="E10" s="343"/>
      <c r="F10" s="343"/>
      <c r="G10" s="343"/>
      <c r="H10" s="343">
        <v>0</v>
      </c>
      <c r="I10" s="343"/>
      <c r="J10" s="56">
        <f t="shared" si="0"/>
        <v>0</v>
      </c>
      <c r="K10" s="236" t="s">
        <v>26</v>
      </c>
    </row>
    <row r="11" spans="1:11">
      <c r="A11" s="202"/>
      <c r="B11" s="234"/>
      <c r="C11" s="224"/>
      <c r="D11" s="224"/>
      <c r="E11" s="224"/>
      <c r="F11" s="234"/>
      <c r="G11" s="224"/>
      <c r="H11" s="234"/>
      <c r="I11" s="234"/>
      <c r="J11" s="56"/>
      <c r="K11" s="236"/>
    </row>
    <row r="12" spans="1:11">
      <c r="A12" s="202"/>
      <c r="B12" s="234"/>
      <c r="C12" s="224"/>
      <c r="D12" s="224"/>
      <c r="E12" s="224"/>
      <c r="F12" s="234"/>
      <c r="G12" s="224"/>
      <c r="H12" s="234"/>
      <c r="I12" s="234"/>
      <c r="J12" s="56"/>
      <c r="K12" s="236"/>
    </row>
    <row r="13" spans="1:11" s="150" customFormat="1">
      <c r="A13" s="202"/>
      <c r="B13" s="234"/>
      <c r="C13" s="224"/>
      <c r="D13" s="224"/>
      <c r="E13" s="224"/>
      <c r="F13" s="234"/>
      <c r="G13" s="224"/>
      <c r="H13" s="234"/>
      <c r="I13" s="234"/>
      <c r="J13" s="56"/>
      <c r="K13" s="236"/>
    </row>
    <row r="14" spans="1:11">
      <c r="A14" s="202"/>
      <c r="B14" s="234"/>
      <c r="C14" s="224"/>
      <c r="D14" s="224"/>
      <c r="E14" s="224"/>
      <c r="F14" s="234"/>
      <c r="G14" s="224"/>
      <c r="H14" s="234"/>
      <c r="I14" s="234"/>
      <c r="J14" s="56"/>
      <c r="K14" s="37"/>
    </row>
    <row r="15" spans="1:11">
      <c r="A15" s="202"/>
      <c r="B15" s="234"/>
      <c r="C15" s="224"/>
      <c r="D15" s="224"/>
      <c r="E15" s="224"/>
      <c r="F15" s="234"/>
      <c r="G15" s="224"/>
      <c r="H15" s="234"/>
      <c r="I15" s="234"/>
      <c r="J15" s="56"/>
      <c r="K15" s="37"/>
    </row>
    <row r="16" spans="1:11">
      <c r="A16" s="202"/>
      <c r="B16" s="234"/>
      <c r="C16" s="224"/>
      <c r="D16" s="224"/>
      <c r="E16" s="224"/>
      <c r="F16" s="234"/>
      <c r="G16" s="224"/>
      <c r="H16" s="234"/>
      <c r="I16" s="234"/>
      <c r="J16" s="56"/>
      <c r="K16" s="37"/>
    </row>
    <row r="17" spans="1:11" ht="15">
      <c r="A17" s="23"/>
      <c r="B17" s="238"/>
      <c r="C17" s="49"/>
      <c r="D17" s="49"/>
      <c r="E17" s="49"/>
      <c r="F17" s="203"/>
      <c r="G17" s="52"/>
      <c r="H17" s="234"/>
      <c r="I17" s="28"/>
      <c r="J17" s="37"/>
      <c r="K17" s="37"/>
    </row>
    <row r="18" spans="1:11" ht="15">
      <c r="A18" s="23"/>
      <c r="B18" s="238"/>
      <c r="C18" s="49"/>
      <c r="D18" s="49"/>
      <c r="E18" s="49"/>
      <c r="F18" s="203"/>
      <c r="G18" s="52"/>
      <c r="H18" s="234"/>
      <c r="I18" s="28"/>
      <c r="J18" s="37"/>
      <c r="K18" s="37"/>
    </row>
    <row r="19" spans="1:11" ht="15">
      <c r="A19" s="23"/>
      <c r="B19" s="238"/>
      <c r="C19" s="49"/>
      <c r="D19" s="49"/>
      <c r="E19" s="49"/>
      <c r="F19" s="203"/>
      <c r="G19" s="52"/>
      <c r="H19" s="234"/>
      <c r="I19" s="28"/>
      <c r="J19" s="37"/>
      <c r="K19" s="37"/>
    </row>
    <row r="20" spans="1:11" ht="15">
      <c r="A20" s="23"/>
      <c r="B20" s="238"/>
      <c r="C20" s="49"/>
      <c r="D20" s="49"/>
      <c r="E20" s="49"/>
      <c r="F20" s="203"/>
      <c r="G20" s="52"/>
      <c r="H20" s="234"/>
      <c r="I20" s="28"/>
      <c r="J20" s="37"/>
      <c r="K20" s="37"/>
    </row>
    <row r="21" spans="1:11" ht="15">
      <c r="A21" s="23"/>
      <c r="B21" s="238"/>
      <c r="C21" s="49"/>
      <c r="D21" s="49"/>
      <c r="E21" s="49"/>
      <c r="F21" s="203"/>
      <c r="G21" s="52"/>
      <c r="H21" s="234"/>
      <c r="I21" s="28"/>
      <c r="J21" s="37"/>
      <c r="K21" s="37"/>
    </row>
    <row r="22" spans="1:11" ht="15">
      <c r="A22" s="23"/>
      <c r="B22" s="238"/>
      <c r="C22" s="49"/>
      <c r="D22" s="49"/>
      <c r="E22" s="49"/>
      <c r="F22" s="203"/>
      <c r="G22" s="52"/>
      <c r="H22" s="234"/>
      <c r="I22" s="28"/>
      <c r="J22" s="37"/>
      <c r="K22" s="37"/>
    </row>
    <row r="23" spans="1:11" ht="15">
      <c r="A23" s="23"/>
      <c r="B23" s="238"/>
      <c r="C23" s="49"/>
      <c r="D23" s="49"/>
      <c r="E23" s="49"/>
      <c r="F23" s="203"/>
      <c r="G23" s="52"/>
      <c r="H23" s="234"/>
      <c r="I23" s="28"/>
      <c r="J23" s="37"/>
      <c r="K23" s="37"/>
    </row>
    <row r="24" spans="1:11" ht="15">
      <c r="A24" s="23"/>
      <c r="B24" s="238"/>
      <c r="C24" s="49"/>
      <c r="D24" s="49"/>
      <c r="E24" s="49"/>
      <c r="F24" s="203"/>
      <c r="G24" s="52"/>
      <c r="H24" s="234"/>
      <c r="I24" s="28"/>
      <c r="J24" s="37"/>
      <c r="K24" s="37"/>
    </row>
    <row r="25" spans="1:11">
      <c r="A25" s="23"/>
      <c r="B25" s="238"/>
      <c r="C25" s="49"/>
      <c r="D25" s="49"/>
      <c r="E25" s="49"/>
      <c r="F25" s="203"/>
      <c r="G25" s="52"/>
      <c r="H25" s="234"/>
      <c r="I25" s="237"/>
      <c r="J25" s="37"/>
      <c r="K25" s="37"/>
    </row>
    <row r="26" spans="1:11" ht="15">
      <c r="A26" s="23"/>
      <c r="B26" s="238"/>
      <c r="C26" s="49"/>
      <c r="D26" s="49"/>
      <c r="E26" s="49"/>
      <c r="F26" s="203"/>
      <c r="G26" s="52"/>
      <c r="H26" s="234"/>
      <c r="I26" s="28"/>
      <c r="J26" s="37"/>
      <c r="K26" s="37"/>
    </row>
    <row r="27" spans="1:11">
      <c r="A27" s="23"/>
      <c r="B27" s="238"/>
      <c r="C27" s="50"/>
      <c r="D27" s="50"/>
      <c r="E27" s="50"/>
      <c r="F27" s="203"/>
      <c r="G27" s="52"/>
      <c r="H27" s="234"/>
      <c r="I27" s="239"/>
    </row>
    <row r="28" spans="1:11">
      <c r="A28" s="1"/>
      <c r="B28" s="239"/>
      <c r="C28" s="1"/>
      <c r="D28" s="1"/>
      <c r="E28" s="1"/>
      <c r="F28" s="237"/>
      <c r="G28" s="1"/>
      <c r="H28" s="239"/>
      <c r="I28" s="239"/>
    </row>
    <row r="29" spans="1:11">
      <c r="A29" s="1"/>
      <c r="B29" s="239"/>
      <c r="C29" s="1"/>
      <c r="D29" s="1"/>
      <c r="E29" s="1"/>
      <c r="F29" s="239"/>
      <c r="G29" s="1"/>
      <c r="H29" s="239"/>
      <c r="I29" s="239"/>
    </row>
    <row r="30" spans="1:11">
      <c r="A30" s="1"/>
      <c r="B30" s="239"/>
      <c r="C30" s="1"/>
      <c r="D30" s="1"/>
      <c r="E30" s="1"/>
      <c r="F30" s="239"/>
      <c r="G30" s="1"/>
      <c r="H30" s="239"/>
      <c r="I30" s="239"/>
    </row>
  </sheetData>
  <phoneticPr fontId="18" type="noConversion"/>
  <printOptions gridLines="1"/>
  <pageMargins left="0.75" right="0.75" top="1" bottom="1" header="0.5" footer="0.5"/>
  <pageSetup scale="72" orientation="landscape" horizontalDpi="4294967294" verticalDpi="204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B10" sqref="B10"/>
    </sheetView>
  </sheetViews>
  <sheetFormatPr defaultRowHeight="12.75"/>
  <cols>
    <col min="1" max="1" width="33.42578125" customWidth="1"/>
    <col min="2" max="5" width="10.28515625" customWidth="1"/>
  </cols>
  <sheetData>
    <row r="1" spans="1:21" ht="18.75">
      <c r="A1" s="250" t="s">
        <v>165</v>
      </c>
    </row>
    <row r="2" spans="1:21" ht="18.75">
      <c r="A2" s="45"/>
      <c r="B2" s="30"/>
      <c r="C2" s="30"/>
      <c r="D2" s="30"/>
      <c r="E2" s="30" t="s">
        <v>36</v>
      </c>
      <c r="F2" s="31">
        <f>MAX(E5:E11)</f>
        <v>769</v>
      </c>
      <c r="G2" s="30" t="s">
        <v>37</v>
      </c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>
      <c r="B3" s="30"/>
      <c r="C3" s="30"/>
      <c r="D3" s="30"/>
      <c r="E3" s="30" t="s">
        <v>35</v>
      </c>
      <c r="F3" s="31">
        <f>MIN(E5:E11)</f>
        <v>479</v>
      </c>
      <c r="G3" s="30" t="s">
        <v>37</v>
      </c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>
      <c r="B4" s="139" t="s">
        <v>32</v>
      </c>
      <c r="C4" s="139" t="s">
        <v>33</v>
      </c>
      <c r="D4" s="139" t="s">
        <v>34</v>
      </c>
      <c r="E4" s="43" t="s">
        <v>14</v>
      </c>
      <c r="G4" s="38" t="s">
        <v>30</v>
      </c>
      <c r="H4" s="2" t="s">
        <v>17</v>
      </c>
    </row>
    <row r="5" spans="1:21" ht="15">
      <c r="A5" s="240" t="s">
        <v>86</v>
      </c>
      <c r="B5" s="310">
        <v>132</v>
      </c>
      <c r="C5" s="310">
        <v>151</v>
      </c>
      <c r="D5" s="310">
        <v>486</v>
      </c>
      <c r="E5" s="260">
        <f>SUM(B5:D5)</f>
        <v>769</v>
      </c>
      <c r="F5" s="315"/>
      <c r="G5" s="267">
        <f t="shared" ref="G5:G11" si="0">(((($F$2/E5)^2-1)/(($F$2/$F$3)^2-1))*100)</f>
        <v>0</v>
      </c>
      <c r="H5" s="267">
        <v>5</v>
      </c>
    </row>
    <row r="6" spans="1:21" ht="15">
      <c r="A6" s="240" t="s">
        <v>98</v>
      </c>
      <c r="B6" s="310">
        <v>207</v>
      </c>
      <c r="C6" s="310">
        <v>198</v>
      </c>
      <c r="D6" s="310">
        <v>316</v>
      </c>
      <c r="E6" s="260">
        <f>SUM(B6:D6)</f>
        <v>721</v>
      </c>
      <c r="F6" s="272"/>
      <c r="G6" s="267">
        <f t="shared" si="0"/>
        <v>8.7219866968402808</v>
      </c>
      <c r="H6" s="267">
        <v>3</v>
      </c>
    </row>
    <row r="7" spans="1:21" ht="15">
      <c r="A7" s="240" t="s">
        <v>85</v>
      </c>
      <c r="B7" s="310">
        <v>135</v>
      </c>
      <c r="C7" s="310">
        <v>138</v>
      </c>
      <c r="D7" s="310">
        <v>241</v>
      </c>
      <c r="E7" s="260">
        <f>SUM(B7:D7)</f>
        <v>514</v>
      </c>
      <c r="F7" s="272"/>
      <c r="G7" s="267">
        <f t="shared" si="0"/>
        <v>78.505311723270282</v>
      </c>
      <c r="H7" s="267">
        <v>2</v>
      </c>
    </row>
    <row r="8" spans="1:21" ht="15" customHeight="1">
      <c r="A8" s="240" t="s">
        <v>99</v>
      </c>
      <c r="B8" s="310"/>
      <c r="C8" s="310"/>
      <c r="D8" s="310"/>
      <c r="E8" s="260"/>
      <c r="F8" s="272"/>
      <c r="G8" s="267"/>
      <c r="H8" s="267"/>
    </row>
    <row r="9" spans="1:21" ht="15">
      <c r="A9" s="240" t="s">
        <v>100</v>
      </c>
      <c r="B9" s="310">
        <v>131</v>
      </c>
      <c r="C9" s="310">
        <v>158</v>
      </c>
      <c r="D9" s="310">
        <v>190</v>
      </c>
      <c r="E9" s="260">
        <f>SUM(B9:D9)</f>
        <v>479</v>
      </c>
      <c r="F9" s="272"/>
      <c r="G9" s="267">
        <f t="shared" si="0"/>
        <v>100</v>
      </c>
      <c r="H9" s="267">
        <v>1</v>
      </c>
    </row>
    <row r="10" spans="1:21" ht="15">
      <c r="A10" s="291" t="s">
        <v>101</v>
      </c>
      <c r="B10" s="310"/>
      <c r="C10" s="310"/>
      <c r="D10" s="310"/>
      <c r="E10" s="260"/>
      <c r="F10" s="297"/>
      <c r="G10" s="267"/>
      <c r="H10" s="267"/>
    </row>
    <row r="11" spans="1:21" ht="15">
      <c r="A11" s="291" t="s">
        <v>102</v>
      </c>
      <c r="B11" s="310">
        <v>184</v>
      </c>
      <c r="C11" s="310">
        <v>192</v>
      </c>
      <c r="D11" s="310">
        <v>366</v>
      </c>
      <c r="E11" s="260">
        <f>SUM(B11:D11)</f>
        <v>742</v>
      </c>
      <c r="F11" s="297"/>
      <c r="G11" s="267">
        <f t="shared" si="0"/>
        <v>4.6976305854418845</v>
      </c>
      <c r="H11" s="267">
        <v>4</v>
      </c>
    </row>
    <row r="12" spans="1:21">
      <c r="A12" s="202"/>
      <c r="B12" s="207"/>
      <c r="C12" s="207"/>
      <c r="D12" s="207"/>
      <c r="E12" s="63"/>
      <c r="F12" s="1"/>
      <c r="G12" s="193"/>
      <c r="H12" s="193"/>
    </row>
    <row r="13" spans="1:21">
      <c r="A13" s="202"/>
      <c r="B13" s="207"/>
      <c r="C13" s="207"/>
      <c r="D13" s="207"/>
      <c r="E13" s="63"/>
      <c r="F13" s="225"/>
      <c r="G13" s="193"/>
      <c r="H13" s="193"/>
    </row>
    <row r="14" spans="1:21">
      <c r="A14" s="202"/>
      <c r="B14" s="225"/>
      <c r="C14" s="225"/>
      <c r="D14" s="225"/>
      <c r="E14" s="1"/>
      <c r="F14" s="1"/>
      <c r="G14" s="193"/>
      <c r="H14" s="193"/>
    </row>
    <row r="15" spans="1:21">
      <c r="A15" s="202"/>
      <c r="B15" s="225"/>
      <c r="C15" s="225"/>
      <c r="D15" s="225"/>
      <c r="E15" s="1"/>
      <c r="F15" s="1"/>
      <c r="G15" s="193"/>
      <c r="H15" s="193"/>
    </row>
    <row r="16" spans="1:21">
      <c r="A16" s="202"/>
      <c r="B16" s="225"/>
      <c r="C16" s="225"/>
      <c r="D16" s="225"/>
      <c r="E16" s="1"/>
      <c r="F16" s="1"/>
      <c r="G16" s="193"/>
      <c r="H16" s="193"/>
    </row>
    <row r="17" spans="1:8">
      <c r="A17" s="202"/>
      <c r="B17" s="225"/>
      <c r="C17" s="225"/>
      <c r="D17" s="225"/>
      <c r="E17" s="1"/>
      <c r="F17" s="1"/>
      <c r="G17" s="193"/>
      <c r="H17" s="193"/>
    </row>
    <row r="18" spans="1:8">
      <c r="E18" s="63"/>
    </row>
    <row r="19" spans="1:8">
      <c r="E19" s="63"/>
    </row>
    <row r="20" spans="1:8">
      <c r="E20" s="63"/>
    </row>
    <row r="21" spans="1:8">
      <c r="E21" s="63"/>
    </row>
    <row r="22" spans="1:8">
      <c r="E22" s="63"/>
    </row>
    <row r="23" spans="1:8">
      <c r="E23" s="63"/>
    </row>
    <row r="24" spans="1:8">
      <c r="E24" s="63"/>
    </row>
    <row r="25" spans="1:8">
      <c r="E25" s="63"/>
    </row>
    <row r="26" spans="1:8">
      <c r="E26" s="63"/>
    </row>
    <row r="27" spans="1:8">
      <c r="E27" s="63"/>
    </row>
    <row r="28" spans="1:8">
      <c r="E28" s="63"/>
    </row>
    <row r="29" spans="1:8">
      <c r="E29" s="63"/>
    </row>
  </sheetData>
  <phoneticPr fontId="18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1"/>
  <sheetViews>
    <sheetView workbookViewId="0">
      <selection activeCell="E11" sqref="E11"/>
    </sheetView>
  </sheetViews>
  <sheetFormatPr defaultRowHeight="12.75"/>
  <cols>
    <col min="1" max="1" width="35.140625" customWidth="1"/>
    <col min="2" max="2" width="9.7109375" customWidth="1"/>
    <col min="3" max="3" width="10" customWidth="1"/>
    <col min="4" max="4" width="11.42578125" customWidth="1"/>
    <col min="5" max="5" width="11.28515625" customWidth="1"/>
    <col min="6" max="6" width="14.28515625" customWidth="1"/>
    <col min="7" max="7" width="12.7109375" customWidth="1"/>
    <col min="8" max="8" width="12.42578125" customWidth="1"/>
    <col min="9" max="9" width="11" customWidth="1"/>
  </cols>
  <sheetData>
    <row r="1" spans="1:8" ht="18.75">
      <c r="A1" s="250" t="s">
        <v>167</v>
      </c>
    </row>
    <row r="2" spans="1:8" ht="18.75">
      <c r="A2" s="7"/>
      <c r="B2" s="8"/>
      <c r="C2" s="6"/>
      <c r="D2" s="9" t="s">
        <v>74</v>
      </c>
      <c r="E2" s="229">
        <f>MAX(D6:D12)</f>
        <v>68.91</v>
      </c>
      <c r="F2" s="37" t="s">
        <v>10</v>
      </c>
      <c r="G2" s="6"/>
      <c r="H2" s="6"/>
    </row>
    <row r="3" spans="1:8" s="68" customFormat="1" ht="12.75" customHeight="1">
      <c r="A3" s="37"/>
      <c r="B3" s="37"/>
      <c r="C3" s="37"/>
      <c r="D3" s="69" t="s">
        <v>9</v>
      </c>
      <c r="E3" s="174">
        <f>MIN(D6:D12)</f>
        <v>55.81</v>
      </c>
      <c r="F3" s="37" t="s">
        <v>10</v>
      </c>
      <c r="G3" s="37"/>
      <c r="H3" s="37"/>
    </row>
    <row r="4" spans="1:8">
      <c r="A4" s="6"/>
      <c r="B4" s="11"/>
      <c r="C4" s="12"/>
      <c r="D4" s="12"/>
      <c r="E4" s="6"/>
      <c r="F4" s="6"/>
      <c r="G4" s="6"/>
    </row>
    <row r="5" spans="1:8" ht="27" customHeight="1">
      <c r="A5" s="10"/>
      <c r="B5" s="38" t="s">
        <v>18</v>
      </c>
      <c r="C5" s="38" t="s">
        <v>19</v>
      </c>
      <c r="D5" s="38" t="s">
        <v>22</v>
      </c>
      <c r="E5" s="35" t="s">
        <v>6</v>
      </c>
      <c r="F5" s="5" t="s">
        <v>17</v>
      </c>
      <c r="G5" s="18"/>
      <c r="H5" s="35"/>
    </row>
    <row r="6" spans="1:8" ht="15">
      <c r="A6" s="240" t="s">
        <v>86</v>
      </c>
      <c r="B6" s="343">
        <v>58</v>
      </c>
      <c r="C6" s="343">
        <v>55.81</v>
      </c>
      <c r="D6" s="268">
        <f>MIN(B6:C6)</f>
        <v>55.81</v>
      </c>
      <c r="E6" s="269">
        <f>IF((D6&gt;100),0,50*((84.28/D6)^2-1)/((84.28/$E$3)^2-1))</f>
        <v>50</v>
      </c>
      <c r="F6" s="273">
        <f>RANK(E6,$E$6:$E$12)</f>
        <v>1</v>
      </c>
      <c r="G6" s="18"/>
      <c r="H6" s="67"/>
    </row>
    <row r="7" spans="1:8" ht="15">
      <c r="A7" s="240" t="s">
        <v>98</v>
      </c>
      <c r="B7" s="341">
        <v>58.37</v>
      </c>
      <c r="C7" s="341">
        <v>56.53</v>
      </c>
      <c r="D7" s="268">
        <f t="shared" ref="D7:D12" si="0">MIN(B7:C7)</f>
        <v>56.53</v>
      </c>
      <c r="E7" s="269">
        <f t="shared" ref="E7:E12" si="1">IF((D7&gt;100),0,50*((84.28/D7)^2-1)/((84.28/$E$3)^2-1))</f>
        <v>47.74610644952805</v>
      </c>
      <c r="F7" s="273">
        <f t="shared" ref="F7:F12" si="2">RANK(E7,$E$6:$E$12)</f>
        <v>2</v>
      </c>
      <c r="G7" s="18"/>
      <c r="H7" s="67"/>
    </row>
    <row r="8" spans="1:8" ht="15">
      <c r="A8" s="240" t="s">
        <v>85</v>
      </c>
      <c r="B8" s="343">
        <v>59.47</v>
      </c>
      <c r="C8" s="343">
        <v>56.9</v>
      </c>
      <c r="D8" s="268">
        <f t="shared" si="0"/>
        <v>56.9</v>
      </c>
      <c r="E8" s="269">
        <f t="shared" si="1"/>
        <v>46.620994717603594</v>
      </c>
      <c r="F8" s="273">
        <f t="shared" si="2"/>
        <v>3</v>
      </c>
      <c r="G8" s="18"/>
      <c r="H8" s="67"/>
    </row>
    <row r="9" spans="1:8" ht="15">
      <c r="A9" s="240" t="s">
        <v>99</v>
      </c>
      <c r="B9" s="341"/>
      <c r="C9" s="343"/>
      <c r="D9" s="330" t="s">
        <v>26</v>
      </c>
      <c r="E9" s="269">
        <v>0</v>
      </c>
      <c r="F9" s="331" t="s">
        <v>26</v>
      </c>
      <c r="G9" s="18"/>
      <c r="H9" s="67"/>
    </row>
    <row r="10" spans="1:8" ht="15">
      <c r="A10" s="240" t="s">
        <v>100</v>
      </c>
      <c r="B10" s="343" t="s">
        <v>155</v>
      </c>
      <c r="C10" s="343">
        <v>68.900000000000006</v>
      </c>
      <c r="D10" s="268">
        <f t="shared" si="0"/>
        <v>68.900000000000006</v>
      </c>
      <c r="E10" s="269">
        <f t="shared" si="1"/>
        <v>19.378466377638926</v>
      </c>
      <c r="F10" s="273">
        <f t="shared" si="2"/>
        <v>4</v>
      </c>
      <c r="G10" s="18"/>
      <c r="H10" s="67"/>
    </row>
    <row r="11" spans="1:8" ht="15">
      <c r="A11" s="291" t="s">
        <v>101</v>
      </c>
      <c r="B11" s="341"/>
      <c r="C11" s="341"/>
      <c r="D11" s="330" t="s">
        <v>26</v>
      </c>
      <c r="E11" s="269">
        <v>0</v>
      </c>
      <c r="F11" s="331" t="s">
        <v>26</v>
      </c>
      <c r="G11" s="18"/>
      <c r="H11" s="67"/>
    </row>
    <row r="12" spans="1:8" ht="15">
      <c r="A12" s="291" t="s">
        <v>102</v>
      </c>
      <c r="B12" s="341">
        <v>73.06</v>
      </c>
      <c r="C12" s="341">
        <v>68.91</v>
      </c>
      <c r="D12" s="268">
        <f t="shared" si="0"/>
        <v>68.91</v>
      </c>
      <c r="E12" s="269">
        <f t="shared" si="1"/>
        <v>19.36151026511828</v>
      </c>
      <c r="F12" s="273">
        <f t="shared" si="2"/>
        <v>5</v>
      </c>
      <c r="G12" s="18"/>
      <c r="H12" s="67"/>
    </row>
    <row r="13" spans="1:8">
      <c r="A13" s="202"/>
      <c r="B13" s="214"/>
      <c r="C13" s="214"/>
      <c r="D13" s="148"/>
      <c r="E13" s="76"/>
      <c r="F13" s="77"/>
      <c r="G13" s="18"/>
      <c r="H13" s="67"/>
    </row>
    <row r="14" spans="1:8">
      <c r="A14" s="202"/>
      <c r="B14" s="214"/>
      <c r="C14" s="214"/>
      <c r="D14" s="148"/>
      <c r="E14" s="76"/>
      <c r="F14" s="77"/>
      <c r="G14" s="18"/>
      <c r="H14" s="67"/>
    </row>
    <row r="15" spans="1:8" s="150" customFormat="1">
      <c r="A15" s="202"/>
      <c r="B15" s="214"/>
      <c r="C15" s="214"/>
      <c r="D15" s="148"/>
      <c r="E15" s="76"/>
      <c r="F15" s="77"/>
      <c r="G15" s="151"/>
      <c r="H15" s="154"/>
    </row>
    <row r="16" spans="1:8">
      <c r="A16" s="202"/>
      <c r="B16" s="214"/>
      <c r="C16" s="214"/>
      <c r="D16" s="148"/>
      <c r="E16" s="76"/>
      <c r="F16" s="77"/>
      <c r="G16" s="5"/>
      <c r="H16" s="2"/>
    </row>
    <row r="17" spans="1:8">
      <c r="A17" s="202"/>
      <c r="B17" s="214"/>
      <c r="C17" s="214"/>
      <c r="D17" s="148"/>
      <c r="E17" s="76"/>
      <c r="F17" s="77"/>
      <c r="G17" s="18"/>
      <c r="H17" s="3"/>
    </row>
    <row r="18" spans="1:8">
      <c r="A18" s="202"/>
      <c r="B18" s="215"/>
      <c r="C18" s="214"/>
      <c r="D18" s="148"/>
      <c r="E18" s="76"/>
      <c r="F18" s="77"/>
      <c r="G18" s="18"/>
      <c r="H18" s="3"/>
    </row>
    <row r="19" spans="1:8">
      <c r="A19" s="25"/>
      <c r="B19" s="57"/>
      <c r="C19" s="57"/>
      <c r="D19" s="57"/>
      <c r="E19" s="18"/>
      <c r="F19" s="18"/>
      <c r="G19" s="18"/>
      <c r="H19" s="3"/>
    </row>
    <row r="20" spans="1:8">
      <c r="A20" s="25"/>
      <c r="B20" s="57"/>
      <c r="C20" s="57"/>
      <c r="D20" s="57"/>
      <c r="E20" s="18"/>
      <c r="F20" s="18"/>
      <c r="G20" s="18"/>
      <c r="H20" s="3"/>
    </row>
    <row r="21" spans="1:8">
      <c r="A21" s="25"/>
      <c r="B21" s="57"/>
      <c r="C21" s="146"/>
      <c r="D21" s="57"/>
      <c r="E21" s="18"/>
      <c r="F21" s="18"/>
      <c r="G21" s="18"/>
      <c r="H21" s="3"/>
    </row>
    <row r="22" spans="1:8">
      <c r="A22" s="25"/>
      <c r="B22" s="57"/>
      <c r="C22" s="57"/>
      <c r="D22" s="57"/>
      <c r="E22" s="18"/>
      <c r="F22" s="18"/>
      <c r="G22" s="18"/>
      <c r="H22" s="3"/>
    </row>
    <row r="23" spans="1:8">
      <c r="A23" s="25"/>
      <c r="B23" s="57"/>
      <c r="C23" s="146"/>
      <c r="D23" s="57"/>
      <c r="E23" s="18"/>
      <c r="F23" s="18"/>
      <c r="G23" s="18"/>
      <c r="H23" s="3"/>
    </row>
    <row r="24" spans="1:8">
      <c r="A24" s="25"/>
      <c r="B24" s="57"/>
      <c r="C24" s="57"/>
      <c r="D24" s="57"/>
      <c r="E24" s="18"/>
      <c r="F24" s="18"/>
      <c r="G24" s="18"/>
      <c r="H24" s="3"/>
    </row>
    <row r="25" spans="1:8">
      <c r="A25" s="25"/>
      <c r="B25" s="57"/>
      <c r="C25" s="57"/>
      <c r="D25" s="57"/>
      <c r="E25" s="18"/>
      <c r="F25" s="18"/>
      <c r="G25" s="18"/>
      <c r="H25" s="3"/>
    </row>
    <row r="26" spans="1:8">
      <c r="A26" s="25"/>
      <c r="B26" s="57"/>
      <c r="C26" s="57"/>
      <c r="D26" s="57"/>
      <c r="E26" s="18"/>
      <c r="F26" s="18"/>
      <c r="G26" s="18"/>
      <c r="H26" s="3"/>
    </row>
    <row r="27" spans="1:8">
      <c r="A27" s="25"/>
      <c r="B27" s="57"/>
      <c r="C27" s="57"/>
      <c r="D27" s="57"/>
      <c r="E27" s="18"/>
      <c r="F27" s="18"/>
      <c r="G27" s="18"/>
      <c r="H27" s="3"/>
    </row>
    <row r="28" spans="1:8">
      <c r="A28" s="25"/>
      <c r="B28" s="57"/>
      <c r="C28" s="57"/>
      <c r="D28" s="57"/>
      <c r="E28" s="18"/>
      <c r="F28" s="18"/>
      <c r="G28" s="18"/>
      <c r="H28" s="3"/>
    </row>
    <row r="29" spans="1:8">
      <c r="A29" s="25"/>
      <c r="B29" s="57"/>
      <c r="C29" s="57"/>
      <c r="D29" s="57"/>
      <c r="E29" s="18"/>
      <c r="F29" s="18"/>
      <c r="G29" s="18"/>
      <c r="H29" s="3"/>
    </row>
    <row r="30" spans="1:8">
      <c r="A30" s="25"/>
      <c r="B30" s="57"/>
      <c r="C30" s="57"/>
      <c r="D30" s="57"/>
      <c r="E30" s="18"/>
      <c r="F30" s="18"/>
      <c r="G30" s="18"/>
      <c r="H30" s="6"/>
    </row>
    <row r="31" spans="1:8">
      <c r="A31" s="25"/>
      <c r="B31" s="57"/>
      <c r="C31" s="57"/>
      <c r="D31" s="57"/>
      <c r="E31" s="18"/>
      <c r="F31" s="18"/>
      <c r="G31" s="18"/>
      <c r="H31" s="6"/>
    </row>
    <row r="32" spans="1:8">
      <c r="A32" s="12"/>
      <c r="B32" s="57"/>
      <c r="C32" s="57"/>
      <c r="D32" s="57"/>
      <c r="E32" s="18"/>
      <c r="F32" s="18"/>
      <c r="G32" s="18"/>
      <c r="H32" s="6"/>
    </row>
    <row r="33" spans="1:8">
      <c r="A33" s="12"/>
      <c r="B33" s="57"/>
      <c r="C33" s="57"/>
      <c r="D33" s="57"/>
      <c r="E33" s="18"/>
      <c r="F33" s="18"/>
      <c r="G33" s="18"/>
      <c r="H33" s="6"/>
    </row>
    <row r="34" spans="1:8">
      <c r="A34" s="12"/>
      <c r="B34" s="57"/>
      <c r="C34" s="57"/>
      <c r="D34" s="57"/>
      <c r="E34" s="18"/>
      <c r="F34" s="18"/>
      <c r="G34" s="18"/>
      <c r="H34" s="6"/>
    </row>
    <row r="35" spans="1:8">
      <c r="A35" s="51"/>
      <c r="B35" s="12"/>
      <c r="C35" s="12"/>
      <c r="D35" s="12"/>
      <c r="E35" s="6"/>
      <c r="F35" s="6"/>
      <c r="G35" s="6"/>
      <c r="H35" s="6"/>
    </row>
    <row r="36" spans="1:8">
      <c r="B36" s="4"/>
      <c r="C36" s="4"/>
      <c r="D36" s="4"/>
    </row>
    <row r="37" spans="1:8">
      <c r="B37" s="4"/>
      <c r="C37" s="4"/>
      <c r="D37" s="4"/>
    </row>
    <row r="38" spans="1:8">
      <c r="B38" s="4"/>
      <c r="C38" s="4"/>
      <c r="D38" s="4"/>
    </row>
    <row r="39" spans="1:8">
      <c r="B39" s="4"/>
      <c r="C39" s="4"/>
      <c r="D39" s="4"/>
    </row>
    <row r="40" spans="1:8">
      <c r="B40" s="4"/>
      <c r="C40" s="4"/>
      <c r="D40" s="4"/>
    </row>
    <row r="41" spans="1:8">
      <c r="B41" s="4"/>
      <c r="C41" s="4"/>
      <c r="D41" s="4"/>
    </row>
    <row r="42" spans="1:8">
      <c r="B42" s="4"/>
      <c r="C42" s="4"/>
      <c r="D42" s="4"/>
    </row>
    <row r="43" spans="1:8">
      <c r="B43" s="4"/>
      <c r="C43" s="4"/>
      <c r="D43" s="4"/>
    </row>
    <row r="44" spans="1:8">
      <c r="B44" s="4"/>
      <c r="C44" s="4"/>
      <c r="D44" s="4"/>
    </row>
    <row r="45" spans="1:8">
      <c r="B45" s="4"/>
      <c r="C45" s="4"/>
      <c r="D45" s="4"/>
    </row>
    <row r="46" spans="1:8">
      <c r="B46" s="4"/>
      <c r="C46" s="4"/>
      <c r="D46" s="4"/>
    </row>
    <row r="47" spans="1:8">
      <c r="B47" s="4"/>
      <c r="C47" s="4"/>
      <c r="D47" s="4"/>
    </row>
    <row r="48" spans="1:8">
      <c r="B48" s="4"/>
      <c r="C48" s="4"/>
      <c r="D48" s="4"/>
    </row>
    <row r="49" spans="2:4">
      <c r="B49" s="4"/>
      <c r="C49" s="4"/>
      <c r="D49" s="4"/>
    </row>
    <row r="50" spans="2:4">
      <c r="B50" s="4"/>
      <c r="C50" s="4"/>
      <c r="D50" s="4"/>
    </row>
    <row r="51" spans="2:4">
      <c r="B51" s="4"/>
      <c r="C51" s="4"/>
      <c r="D51" s="4"/>
    </row>
    <row r="52" spans="2:4">
      <c r="B52" s="4"/>
      <c r="C52" s="4"/>
      <c r="D52" s="4"/>
    </row>
    <row r="53" spans="2:4">
      <c r="B53" s="4"/>
      <c r="C53" s="4"/>
      <c r="D53" s="4"/>
    </row>
    <row r="54" spans="2:4">
      <c r="B54" s="4"/>
      <c r="C54" s="4"/>
      <c r="D54" s="4"/>
    </row>
    <row r="55" spans="2:4">
      <c r="B55" s="4"/>
      <c r="C55" s="4"/>
      <c r="D55" s="4"/>
    </row>
    <row r="56" spans="2:4">
      <c r="B56" s="4"/>
      <c r="C56" s="4"/>
      <c r="D56" s="4"/>
    </row>
    <row r="57" spans="2:4">
      <c r="B57" s="4"/>
      <c r="C57" s="4"/>
      <c r="D57" s="4"/>
    </row>
    <row r="58" spans="2:4">
      <c r="B58" s="4"/>
      <c r="C58" s="4"/>
      <c r="D58" s="4"/>
    </row>
    <row r="59" spans="2:4">
      <c r="B59" s="4"/>
      <c r="C59" s="4"/>
      <c r="D59" s="4"/>
    </row>
    <row r="60" spans="2:4">
      <c r="B60" s="4"/>
      <c r="C60" s="4"/>
      <c r="D60" s="4"/>
    </row>
    <row r="61" spans="2:4">
      <c r="B61" s="4"/>
      <c r="C61" s="4"/>
      <c r="D61" s="4"/>
    </row>
    <row r="62" spans="2:4">
      <c r="B62" s="4"/>
      <c r="C62" s="4"/>
      <c r="D62" s="4"/>
    </row>
    <row r="63" spans="2:4">
      <c r="B63" s="4"/>
      <c r="C63" s="4"/>
      <c r="D63" s="4"/>
    </row>
    <row r="64" spans="2:4">
      <c r="B64" s="4"/>
      <c r="C64" s="4"/>
      <c r="D64" s="4"/>
    </row>
    <row r="65" spans="2:4">
      <c r="B65" s="4"/>
      <c r="C65" s="4"/>
      <c r="D65" s="4"/>
    </row>
    <row r="66" spans="2:4">
      <c r="B66" s="4"/>
      <c r="C66" s="4"/>
      <c r="D66" s="4"/>
    </row>
    <row r="67" spans="2:4">
      <c r="B67" s="4"/>
      <c r="C67" s="4"/>
      <c r="D67" s="4"/>
    </row>
    <row r="68" spans="2:4">
      <c r="B68" s="4"/>
      <c r="C68" s="4"/>
      <c r="D68" s="4"/>
    </row>
    <row r="69" spans="2:4">
      <c r="B69" s="4"/>
      <c r="C69" s="4"/>
      <c r="D69" s="4"/>
    </row>
    <row r="70" spans="2:4">
      <c r="B70" s="4"/>
      <c r="C70" s="4"/>
      <c r="D70" s="4"/>
    </row>
    <row r="71" spans="2:4">
      <c r="B71" s="4"/>
      <c r="C71" s="4"/>
      <c r="D71" s="4"/>
    </row>
  </sheetData>
  <phoneticPr fontId="18" type="noConversion"/>
  <printOptions gridLines="1"/>
  <pageMargins left="0.75" right="0.75" top="0.5" bottom="0.5" header="0.5" footer="0.5"/>
  <pageSetup orientation="landscape" horizontalDpi="4294967294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2"/>
  <sheetViews>
    <sheetView workbookViewId="0"/>
  </sheetViews>
  <sheetFormatPr defaultRowHeight="12.75"/>
  <cols>
    <col min="1" max="1" width="27.85546875" customWidth="1"/>
  </cols>
  <sheetData>
    <row r="1" spans="1:7" ht="18.75">
      <c r="A1" s="250" t="s">
        <v>109</v>
      </c>
    </row>
    <row r="2" spans="1:7" ht="18.75">
      <c r="A2" s="7"/>
      <c r="B2" s="8"/>
      <c r="C2" s="6"/>
      <c r="D2" s="9" t="s">
        <v>74</v>
      </c>
      <c r="E2" s="229">
        <f>MAX(D6:D12)</f>
        <v>24.78</v>
      </c>
      <c r="F2" s="37"/>
      <c r="G2" s="6"/>
    </row>
    <row r="3" spans="1:7">
      <c r="A3" s="37"/>
      <c r="B3" s="37"/>
      <c r="C3" s="37"/>
      <c r="D3" s="69" t="s">
        <v>9</v>
      </c>
      <c r="E3" s="174">
        <f>MIN(D6:D12)</f>
        <v>11.94</v>
      </c>
      <c r="F3" s="37" t="s">
        <v>10</v>
      </c>
      <c r="G3" s="37"/>
    </row>
    <row r="4" spans="1:7">
      <c r="A4" s="6"/>
      <c r="B4" s="11"/>
      <c r="C4" s="12"/>
      <c r="D4" s="12"/>
      <c r="E4" s="6"/>
      <c r="F4" s="6"/>
      <c r="G4" s="6"/>
    </row>
    <row r="5" spans="1:7" ht="25.5">
      <c r="A5" s="10"/>
      <c r="B5" s="38" t="s">
        <v>18</v>
      </c>
      <c r="C5" s="38" t="s">
        <v>19</v>
      </c>
      <c r="D5" s="38" t="s">
        <v>22</v>
      </c>
      <c r="E5" s="35" t="s">
        <v>6</v>
      </c>
      <c r="F5" s="5" t="s">
        <v>17</v>
      </c>
      <c r="G5" s="18"/>
    </row>
    <row r="6" spans="1:7" ht="34.5" customHeight="1">
      <c r="A6" s="353" t="s">
        <v>86</v>
      </c>
      <c r="B6" s="343">
        <v>11.94</v>
      </c>
      <c r="C6" s="343">
        <v>13.16</v>
      </c>
      <c r="D6" s="268">
        <f>MIN(B6:C6)</f>
        <v>11.94</v>
      </c>
      <c r="E6" s="269">
        <f>IF((D6&gt;100),0,50*((24.78/D6)^2-1)/((24.78/$E$3)^2-1))</f>
        <v>50</v>
      </c>
      <c r="F6" s="273">
        <f>RANK(E6,$E$6:$E$18)</f>
        <v>1</v>
      </c>
      <c r="G6" s="18"/>
    </row>
    <row r="7" spans="1:7" ht="24.95" customHeight="1">
      <c r="A7" s="353" t="s">
        <v>98</v>
      </c>
      <c r="B7" s="341">
        <v>22.88</v>
      </c>
      <c r="C7" s="341">
        <v>22.47</v>
      </c>
      <c r="D7" s="268">
        <f t="shared" ref="D7:D12" si="0">MIN(B7:C7)</f>
        <v>22.47</v>
      </c>
      <c r="E7" s="269">
        <f t="shared" ref="E7:E12" si="1">IF((D7&gt;100),0,50*((24.78/D7)^2-1)/((24.78/$E$3)^2-1))</f>
        <v>3.2682751328152713</v>
      </c>
      <c r="F7" s="273">
        <f t="shared" ref="F7:F12" si="2">RANK(E7,$E$6:$E$18)</f>
        <v>4</v>
      </c>
      <c r="G7" s="18"/>
    </row>
    <row r="8" spans="1:7" ht="24.95" customHeight="1">
      <c r="A8" s="353" t="s">
        <v>85</v>
      </c>
      <c r="B8" s="343">
        <v>25.12</v>
      </c>
      <c r="C8" s="343">
        <v>24.78</v>
      </c>
      <c r="D8" s="268">
        <f t="shared" si="0"/>
        <v>24.78</v>
      </c>
      <c r="E8" s="269">
        <f t="shared" si="1"/>
        <v>0</v>
      </c>
      <c r="F8" s="273">
        <f t="shared" si="2"/>
        <v>5</v>
      </c>
      <c r="G8" s="18"/>
    </row>
    <row r="9" spans="1:7" ht="30.75" customHeight="1">
      <c r="A9" s="353" t="s">
        <v>99</v>
      </c>
      <c r="B9" s="341"/>
      <c r="C9" s="343"/>
      <c r="D9" s="330" t="s">
        <v>26</v>
      </c>
      <c r="E9" s="269">
        <v>0</v>
      </c>
      <c r="F9" s="331" t="s">
        <v>26</v>
      </c>
      <c r="G9" s="18"/>
    </row>
    <row r="10" spans="1:7" ht="24.95" customHeight="1">
      <c r="A10" s="353" t="s">
        <v>100</v>
      </c>
      <c r="B10" s="343">
        <v>18.25</v>
      </c>
      <c r="C10" s="343">
        <v>19.12</v>
      </c>
      <c r="D10" s="268">
        <f t="shared" si="0"/>
        <v>18.25</v>
      </c>
      <c r="E10" s="269">
        <f t="shared" si="1"/>
        <v>12.754685412404271</v>
      </c>
      <c r="F10" s="273">
        <f t="shared" si="2"/>
        <v>2</v>
      </c>
      <c r="G10" s="18"/>
    </row>
    <row r="11" spans="1:7" ht="24.95" customHeight="1">
      <c r="A11" s="354" t="s">
        <v>101</v>
      </c>
      <c r="B11" s="341"/>
      <c r="C11" s="341"/>
      <c r="D11" s="330" t="s">
        <v>26</v>
      </c>
      <c r="E11" s="269">
        <v>0</v>
      </c>
      <c r="F11" s="331" t="s">
        <v>26</v>
      </c>
      <c r="G11" s="18"/>
    </row>
    <row r="12" spans="1:7" ht="24.95" customHeight="1">
      <c r="A12" s="354" t="s">
        <v>102</v>
      </c>
      <c r="B12" s="344">
        <v>22.97</v>
      </c>
      <c r="C12" s="344">
        <v>21.5</v>
      </c>
      <c r="D12" s="268">
        <f t="shared" si="0"/>
        <v>21.5</v>
      </c>
      <c r="E12" s="269">
        <f t="shared" si="1"/>
        <v>4.9647940277725366</v>
      </c>
      <c r="F12" s="273">
        <f t="shared" si="2"/>
        <v>3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"/>
  <sheetViews>
    <sheetView workbookViewId="0"/>
  </sheetViews>
  <sheetFormatPr defaultRowHeight="12.75"/>
  <cols>
    <col min="1" max="1" width="23.5703125" style="68" customWidth="1"/>
    <col min="2" max="2" width="7.5703125" style="68" customWidth="1"/>
    <col min="3" max="7" width="15.7109375" style="179" customWidth="1"/>
    <col min="8" max="8" width="15.7109375" style="317" customWidth="1"/>
    <col min="9" max="9" width="15.7109375" style="230" customWidth="1"/>
    <col min="10" max="10" width="3" style="230" customWidth="1"/>
    <col min="11" max="11" width="2.7109375" style="68" customWidth="1"/>
    <col min="12" max="16384" width="9.140625" style="68"/>
  </cols>
  <sheetData>
    <row r="1" spans="1:13" s="179" customFormat="1" ht="25.5" customHeight="1">
      <c r="A1" s="246" t="s">
        <v>104</v>
      </c>
      <c r="B1" s="180"/>
      <c r="C1" s="182"/>
      <c r="D1" s="182"/>
      <c r="E1" s="182"/>
      <c r="F1" s="182"/>
      <c r="G1" s="182"/>
      <c r="H1" s="316" t="s">
        <v>26</v>
      </c>
      <c r="I1" s="230"/>
      <c r="J1" s="230"/>
    </row>
    <row r="2" spans="1:13" s="179" customFormat="1" ht="2.25" customHeight="1">
      <c r="B2" s="179" t="s">
        <v>50</v>
      </c>
      <c r="C2" s="181" t="s">
        <v>75</v>
      </c>
      <c r="D2" s="181" t="s">
        <v>60</v>
      </c>
      <c r="E2" s="181" t="s">
        <v>60</v>
      </c>
      <c r="F2" s="181" t="s">
        <v>60</v>
      </c>
      <c r="G2" s="181" t="s">
        <v>60</v>
      </c>
      <c r="H2" s="233"/>
      <c r="I2" s="230" t="s">
        <v>76</v>
      </c>
      <c r="J2" s="230" t="s">
        <v>75</v>
      </c>
      <c r="K2" s="179" t="s">
        <v>60</v>
      </c>
    </row>
    <row r="3" spans="1:13" ht="89.25" customHeight="1">
      <c r="A3" s="279" t="s">
        <v>51</v>
      </c>
      <c r="B3" s="280"/>
      <c r="C3" s="292" t="s">
        <v>86</v>
      </c>
      <c r="D3" s="292" t="s">
        <v>98</v>
      </c>
      <c r="E3" s="292" t="s">
        <v>85</v>
      </c>
      <c r="F3" s="292" t="s">
        <v>99</v>
      </c>
      <c r="G3" s="292" t="s">
        <v>100</v>
      </c>
      <c r="H3" s="333" t="s">
        <v>101</v>
      </c>
      <c r="I3" s="293" t="s">
        <v>102</v>
      </c>
      <c r="J3" s="281"/>
      <c r="K3" s="282"/>
      <c r="L3" s="282"/>
      <c r="M3" s="282"/>
    </row>
    <row r="4" spans="1:13" ht="15.75" customHeight="1">
      <c r="A4" s="279" t="s">
        <v>136</v>
      </c>
      <c r="B4" s="280"/>
      <c r="C4" s="318"/>
      <c r="D4" s="318"/>
      <c r="E4" s="318"/>
      <c r="F4" s="318">
        <v>53</v>
      </c>
      <c r="G4" s="318">
        <v>85</v>
      </c>
      <c r="H4" s="334"/>
      <c r="I4" s="321"/>
      <c r="J4" s="322"/>
      <c r="K4" s="323"/>
      <c r="L4" s="323"/>
      <c r="M4" s="323"/>
    </row>
    <row r="5" spans="1:13" ht="15.75" customHeight="1">
      <c r="A5" s="279" t="s">
        <v>159</v>
      </c>
      <c r="B5" s="280"/>
      <c r="C5" s="329">
        <v>85</v>
      </c>
      <c r="D5" s="329">
        <v>90</v>
      </c>
      <c r="E5" s="329">
        <v>72</v>
      </c>
      <c r="F5" s="329">
        <v>79</v>
      </c>
      <c r="G5" s="329">
        <v>88</v>
      </c>
      <c r="H5" s="335"/>
      <c r="I5" s="329">
        <v>86</v>
      </c>
      <c r="J5" s="322"/>
      <c r="K5" s="323"/>
      <c r="L5" s="323"/>
      <c r="M5" s="323"/>
    </row>
    <row r="6" spans="1:13" ht="18">
      <c r="A6" s="282" t="s">
        <v>111</v>
      </c>
      <c r="B6" s="283"/>
      <c r="C6" s="319"/>
      <c r="D6" s="319">
        <v>62</v>
      </c>
      <c r="E6" s="319"/>
      <c r="F6" s="319"/>
      <c r="G6" s="319">
        <v>71</v>
      </c>
      <c r="H6" s="319"/>
      <c r="I6" s="320"/>
      <c r="J6" s="322"/>
      <c r="K6" s="323"/>
      <c r="L6" s="323"/>
      <c r="M6" s="323"/>
    </row>
    <row r="7" spans="1:13" ht="18">
      <c r="A7" s="282" t="s">
        <v>94</v>
      </c>
      <c r="B7" s="283"/>
      <c r="C7" s="319">
        <v>87</v>
      </c>
      <c r="D7" s="319">
        <v>89</v>
      </c>
      <c r="E7" s="319">
        <v>71</v>
      </c>
      <c r="F7" s="319">
        <v>78</v>
      </c>
      <c r="G7" s="319">
        <v>90</v>
      </c>
      <c r="H7" s="319"/>
      <c r="I7" s="319">
        <v>84</v>
      </c>
      <c r="J7" s="322"/>
      <c r="K7" s="323"/>
      <c r="L7" s="323"/>
      <c r="M7" s="323"/>
    </row>
    <row r="8" spans="1:13" ht="18">
      <c r="A8" s="282" t="s">
        <v>47</v>
      </c>
      <c r="B8" s="284"/>
      <c r="C8" s="319">
        <v>97</v>
      </c>
      <c r="D8" s="319">
        <v>79</v>
      </c>
      <c r="E8" s="319">
        <v>58</v>
      </c>
      <c r="F8" s="319">
        <v>39</v>
      </c>
      <c r="G8" s="319">
        <v>90</v>
      </c>
      <c r="H8" s="319"/>
      <c r="I8" s="319">
        <v>54</v>
      </c>
      <c r="J8" s="322"/>
      <c r="K8" s="323"/>
      <c r="L8" s="323"/>
      <c r="M8" s="323"/>
    </row>
    <row r="9" spans="1:13" ht="18">
      <c r="A9" s="282" t="s">
        <v>48</v>
      </c>
      <c r="B9" s="283"/>
      <c r="C9" s="319">
        <v>94</v>
      </c>
      <c r="D9" s="319">
        <v>89</v>
      </c>
      <c r="E9" s="319">
        <v>71</v>
      </c>
      <c r="F9" s="319">
        <v>86</v>
      </c>
      <c r="G9" s="319">
        <v>91</v>
      </c>
      <c r="H9" s="319"/>
      <c r="I9" s="319">
        <v>91</v>
      </c>
      <c r="J9" s="324"/>
      <c r="K9" s="323"/>
      <c r="L9" s="323"/>
      <c r="M9" s="323"/>
    </row>
    <row r="10" spans="1:13" ht="18">
      <c r="A10" s="282" t="s">
        <v>133</v>
      </c>
      <c r="B10" s="283"/>
      <c r="C10" s="319">
        <v>69</v>
      </c>
      <c r="D10" s="319">
        <v>73</v>
      </c>
      <c r="E10" s="319">
        <v>68</v>
      </c>
      <c r="F10" s="319">
        <v>61</v>
      </c>
      <c r="G10" s="319">
        <v>81</v>
      </c>
      <c r="H10" s="319"/>
      <c r="I10" s="319">
        <v>72</v>
      </c>
      <c r="J10" s="324"/>
      <c r="K10" s="323"/>
      <c r="L10" s="323"/>
      <c r="M10" s="323"/>
    </row>
    <row r="11" spans="1:13" ht="18">
      <c r="A11" s="282" t="s">
        <v>93</v>
      </c>
      <c r="B11" s="283"/>
      <c r="C11" s="319">
        <v>85</v>
      </c>
      <c r="D11" s="319">
        <v>90</v>
      </c>
      <c r="E11" s="319">
        <v>72</v>
      </c>
      <c r="F11" s="319">
        <v>79</v>
      </c>
      <c r="G11" s="319">
        <v>88</v>
      </c>
      <c r="H11" s="319"/>
      <c r="I11" s="319">
        <v>86</v>
      </c>
      <c r="J11" s="324"/>
      <c r="K11" s="324"/>
      <c r="L11" s="324"/>
      <c r="M11" s="323"/>
    </row>
    <row r="12" spans="1:13" ht="18">
      <c r="A12" s="282" t="s">
        <v>92</v>
      </c>
      <c r="B12" s="283"/>
      <c r="C12" s="319"/>
      <c r="D12" s="319"/>
      <c r="E12" s="319"/>
      <c r="F12" s="319"/>
      <c r="G12" s="319"/>
      <c r="H12" s="319"/>
      <c r="I12" s="320"/>
      <c r="J12" s="322"/>
      <c r="K12" s="323"/>
      <c r="L12" s="323"/>
      <c r="M12" s="323"/>
    </row>
    <row r="13" spans="1:13" ht="18">
      <c r="A13" s="282" t="s">
        <v>49</v>
      </c>
      <c r="B13" s="283"/>
      <c r="C13" s="319">
        <v>96</v>
      </c>
      <c r="D13" s="319">
        <v>75</v>
      </c>
      <c r="E13" s="319">
        <v>71</v>
      </c>
      <c r="F13" s="319">
        <v>79</v>
      </c>
      <c r="G13" s="319">
        <v>91</v>
      </c>
      <c r="H13" s="319"/>
      <c r="I13" s="319">
        <v>69</v>
      </c>
      <c r="J13" s="322"/>
      <c r="K13" s="324"/>
      <c r="L13" s="323"/>
      <c r="M13" s="323"/>
    </row>
    <row r="14" spans="1:13" ht="18">
      <c r="A14" s="282" t="s">
        <v>110</v>
      </c>
      <c r="B14" s="283"/>
      <c r="C14" s="319">
        <v>82</v>
      </c>
      <c r="D14" s="319">
        <v>64</v>
      </c>
      <c r="E14" s="319">
        <v>56</v>
      </c>
      <c r="F14" s="319">
        <v>70</v>
      </c>
      <c r="G14" s="319">
        <v>88</v>
      </c>
      <c r="H14" s="319"/>
      <c r="I14" s="319">
        <v>66</v>
      </c>
      <c r="J14" s="322"/>
      <c r="K14" s="324"/>
      <c r="L14" s="323"/>
      <c r="M14" s="323"/>
    </row>
    <row r="15" spans="1:13" ht="18">
      <c r="A15" s="282" t="s">
        <v>77</v>
      </c>
      <c r="B15" s="283"/>
      <c r="C15" s="319">
        <v>97</v>
      </c>
      <c r="D15" s="319">
        <v>71</v>
      </c>
      <c r="E15" s="319">
        <v>72</v>
      </c>
      <c r="F15" s="319">
        <v>68</v>
      </c>
      <c r="G15" s="319">
        <v>91</v>
      </c>
      <c r="H15" s="319"/>
      <c r="I15" s="319">
        <v>66</v>
      </c>
      <c r="J15" s="322"/>
      <c r="K15" s="324"/>
      <c r="L15" s="323"/>
      <c r="M15" s="323"/>
    </row>
    <row r="16" spans="1:13" ht="18">
      <c r="A16" s="282" t="s">
        <v>112</v>
      </c>
      <c r="B16" s="283"/>
      <c r="C16" s="319">
        <v>83</v>
      </c>
      <c r="D16" s="319">
        <v>81</v>
      </c>
      <c r="E16" s="319">
        <v>75</v>
      </c>
      <c r="F16" s="319"/>
      <c r="G16" s="319"/>
      <c r="H16" s="319"/>
      <c r="I16" s="319"/>
      <c r="J16" s="322"/>
      <c r="K16" s="324"/>
      <c r="L16" s="323"/>
      <c r="M16" s="323"/>
    </row>
    <row r="17" spans="1:14" ht="18">
      <c r="A17" s="285"/>
      <c r="B17" s="283"/>
      <c r="C17" s="325"/>
      <c r="D17" s="325"/>
      <c r="E17" s="325"/>
      <c r="F17" s="325"/>
      <c r="G17" s="325"/>
      <c r="H17" s="325"/>
      <c r="I17" s="325"/>
      <c r="J17" s="322"/>
      <c r="K17" s="324"/>
      <c r="L17" s="326">
        <f>MIN(C18:I18)</f>
        <v>68.599999999999994</v>
      </c>
      <c r="M17" s="323" t="s">
        <v>88</v>
      </c>
    </row>
    <row r="18" spans="1:14" ht="18">
      <c r="A18" s="286" t="s">
        <v>52</v>
      </c>
      <c r="B18" s="283"/>
      <c r="C18" s="327">
        <f>AVERAGE(C4:C17)</f>
        <v>87.5</v>
      </c>
      <c r="D18" s="327">
        <f t="shared" ref="D18:I18" si="0">AVERAGE(D4:D17)</f>
        <v>78.454545454545453</v>
      </c>
      <c r="E18" s="327">
        <f t="shared" si="0"/>
        <v>68.599999999999994</v>
      </c>
      <c r="F18" s="327">
        <f t="shared" si="0"/>
        <v>69.2</v>
      </c>
      <c r="G18" s="327">
        <f t="shared" si="0"/>
        <v>86.727272727272734</v>
      </c>
      <c r="H18" s="336"/>
      <c r="I18" s="327">
        <f t="shared" si="0"/>
        <v>74.888888888888886</v>
      </c>
      <c r="J18" s="322"/>
      <c r="K18" s="323"/>
      <c r="L18" s="326">
        <f>MAX(C18:I18)</f>
        <v>87.5</v>
      </c>
      <c r="M18" s="323" t="s">
        <v>89</v>
      </c>
    </row>
    <row r="19" spans="1:14" ht="18">
      <c r="A19" s="286" t="s">
        <v>30</v>
      </c>
      <c r="B19" s="282"/>
      <c r="C19" s="328">
        <f>(((C18/$L$17)^2-1)/(($L$18/$L$17)^2-1))*100</f>
        <v>100</v>
      </c>
      <c r="D19" s="328">
        <f>(((D18/$L$17)^2-1)/(($L$18/$L$17)^2-1))*100</f>
        <v>49.119093461298341</v>
      </c>
      <c r="E19" s="328">
        <f t="shared" ref="E19:I19" si="1">(((E18/$L$17)^2-1)/(($L$18/$L$17)^2-1))*100</f>
        <v>0</v>
      </c>
      <c r="F19" s="328">
        <f t="shared" si="1"/>
        <v>2.802436370661888</v>
      </c>
      <c r="G19" s="328">
        <f t="shared" si="1"/>
        <v>95.436714177614519</v>
      </c>
      <c r="H19" s="328"/>
      <c r="I19" s="328">
        <f t="shared" si="1"/>
        <v>30.586338258691359</v>
      </c>
      <c r="J19" s="322"/>
      <c r="K19" s="323"/>
      <c r="L19" s="326"/>
      <c r="M19" s="323"/>
    </row>
    <row r="20" spans="1:14" ht="18">
      <c r="A20" s="286" t="s">
        <v>15</v>
      </c>
      <c r="B20" s="287"/>
      <c r="C20" s="324">
        <f>RANK(C19,$C$19:$I$19)</f>
        <v>1</v>
      </c>
      <c r="D20" s="324">
        <f t="shared" ref="D20:I20" si="2">RANK(D19,$C$19:$I$19)</f>
        <v>3</v>
      </c>
      <c r="E20" s="324">
        <f t="shared" si="2"/>
        <v>6</v>
      </c>
      <c r="F20" s="324">
        <f t="shared" si="2"/>
        <v>5</v>
      </c>
      <c r="G20" s="324">
        <f t="shared" si="2"/>
        <v>2</v>
      </c>
      <c r="H20" s="337"/>
      <c r="I20" s="324">
        <f t="shared" si="2"/>
        <v>4</v>
      </c>
      <c r="J20" s="322"/>
      <c r="K20" s="323"/>
      <c r="L20" s="326"/>
      <c r="M20" s="323"/>
    </row>
    <row r="32" spans="1:14">
      <c r="N32"/>
    </row>
  </sheetData>
  <phoneticPr fontId="18" type="noConversion"/>
  <printOptions gridLines="1"/>
  <pageMargins left="0.75" right="0.75" top="1" bottom="1" header="0.5" footer="0.5"/>
  <pageSetup scale="9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4"/>
  <sheetViews>
    <sheetView zoomScale="75" workbookViewId="0"/>
  </sheetViews>
  <sheetFormatPr defaultRowHeight="12.75"/>
  <cols>
    <col min="1" max="1" width="50.85546875" customWidth="1"/>
    <col min="2" max="2" width="13.28515625" bestFit="1" customWidth="1"/>
    <col min="3" max="3" width="12.140625" bestFit="1" customWidth="1"/>
  </cols>
  <sheetData>
    <row r="1" spans="1:3" s="243" customFormat="1" ht="30" customHeight="1">
      <c r="A1" s="244" t="s">
        <v>103</v>
      </c>
      <c r="B1" s="245"/>
      <c r="C1" s="245"/>
    </row>
    <row r="2" spans="1:3" s="243" customFormat="1" ht="30" customHeight="1">
      <c r="A2" s="245"/>
      <c r="B2" s="245"/>
      <c r="C2" s="245"/>
    </row>
    <row r="3" spans="1:3" s="243" customFormat="1" ht="30" customHeight="1">
      <c r="A3" s="275"/>
      <c r="B3" s="276" t="s">
        <v>6</v>
      </c>
      <c r="C3" s="277" t="s">
        <v>17</v>
      </c>
    </row>
    <row r="4" spans="1:3" s="243" customFormat="1" ht="24.95" customHeight="1">
      <c r="A4" s="294" t="s">
        <v>86</v>
      </c>
      <c r="B4" s="314">
        <v>50</v>
      </c>
      <c r="C4" s="278">
        <f>RANK(B4,$B$4:$B$10)</f>
        <v>1</v>
      </c>
    </row>
    <row r="5" spans="1:3" s="243" customFormat="1" ht="24.95" customHeight="1">
      <c r="A5" s="294" t="s">
        <v>98</v>
      </c>
      <c r="B5" s="314">
        <v>50</v>
      </c>
      <c r="C5" s="278">
        <f t="shared" ref="C5:C10" si="0">RANK(B5,$B$4:$B$10)</f>
        <v>1</v>
      </c>
    </row>
    <row r="6" spans="1:3" s="243" customFormat="1" ht="24.95" customHeight="1">
      <c r="A6" s="294" t="s">
        <v>85</v>
      </c>
      <c r="B6" s="314">
        <v>50</v>
      </c>
      <c r="C6" s="278">
        <f t="shared" si="0"/>
        <v>1</v>
      </c>
    </row>
    <row r="7" spans="1:3" s="243" customFormat="1" ht="24.95" customHeight="1">
      <c r="A7" s="294" t="s">
        <v>99</v>
      </c>
      <c r="B7" s="314">
        <v>50</v>
      </c>
      <c r="C7" s="278">
        <f t="shared" si="0"/>
        <v>1</v>
      </c>
    </row>
    <row r="8" spans="1:3" s="243" customFormat="1" ht="24.95" customHeight="1">
      <c r="A8" s="294" t="s">
        <v>100</v>
      </c>
      <c r="B8" s="314">
        <v>50</v>
      </c>
      <c r="C8" s="278">
        <f t="shared" si="0"/>
        <v>1</v>
      </c>
    </row>
    <row r="9" spans="1:3" ht="24.95" customHeight="1">
      <c r="A9" s="295" t="s">
        <v>101</v>
      </c>
      <c r="B9" s="314">
        <v>0</v>
      </c>
      <c r="C9" s="278">
        <f t="shared" si="0"/>
        <v>7</v>
      </c>
    </row>
    <row r="10" spans="1:3" ht="24.95" customHeight="1">
      <c r="A10" s="295" t="s">
        <v>102</v>
      </c>
      <c r="B10" s="314">
        <v>50</v>
      </c>
      <c r="C10" s="278">
        <f t="shared" si="0"/>
        <v>1</v>
      </c>
    </row>
    <row r="11" spans="1:3">
      <c r="A11" s="138"/>
      <c r="B11" s="194"/>
      <c r="C11" s="27"/>
    </row>
    <row r="12" spans="1:3">
      <c r="A12" s="138"/>
      <c r="B12" s="194"/>
      <c r="C12" s="27"/>
    </row>
    <row r="13" spans="1:3" s="150" customFormat="1">
      <c r="A13" s="138"/>
      <c r="B13" s="194"/>
      <c r="C13" s="177"/>
    </row>
    <row r="14" spans="1:3">
      <c r="A14" s="138"/>
      <c r="B14" s="194"/>
      <c r="C14" s="27"/>
    </row>
    <row r="15" spans="1:3">
      <c r="A15" s="138"/>
      <c r="B15" s="194"/>
      <c r="C15" s="27"/>
    </row>
    <row r="16" spans="1:3">
      <c r="A16" s="138"/>
      <c r="B16" s="194"/>
      <c r="C16" s="27"/>
    </row>
    <row r="19" spans="1:1">
      <c r="A19" s="23"/>
    </row>
    <row r="20" spans="1:1">
      <c r="A20" s="23"/>
    </row>
    <row r="21" spans="1:1">
      <c r="A21" s="23"/>
    </row>
    <row r="22" spans="1:1">
      <c r="A22" s="23"/>
    </row>
    <row r="23" spans="1:1">
      <c r="A23" s="23"/>
    </row>
    <row r="24" spans="1:1">
      <c r="A24" s="23"/>
    </row>
  </sheetData>
  <phoneticPr fontId="18" type="noConversion"/>
  <printOptions gridLines="1"/>
  <pageMargins left="0.75" right="0.75" top="1" bottom="1" header="0.5" footer="0.5"/>
  <pageSetup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2"/>
  <sheetViews>
    <sheetView workbookViewId="0">
      <selection activeCell="O12" sqref="O12"/>
    </sheetView>
  </sheetViews>
  <sheetFormatPr defaultRowHeight="12.75"/>
  <cols>
    <col min="1" max="1" width="7.5703125" customWidth="1"/>
    <col min="2" max="2" width="28.140625" customWidth="1"/>
    <col min="3" max="3" width="11.140625" customWidth="1"/>
    <col min="4" max="4" width="11" customWidth="1"/>
    <col min="5" max="5" width="9.140625" hidden="1" customWidth="1"/>
    <col min="7" max="7" width="9.140625" customWidth="1"/>
    <col min="8" max="8" width="0.140625" customWidth="1"/>
    <col min="12" max="12" width="9" customWidth="1"/>
    <col min="13" max="13" width="9.140625" hidden="1" customWidth="1"/>
  </cols>
  <sheetData>
    <row r="1" spans="1:17" ht="18.75">
      <c r="A1" s="7" t="s">
        <v>106</v>
      </c>
      <c r="B1" s="6"/>
      <c r="C1" s="6"/>
      <c r="D1" s="6"/>
      <c r="E1" s="6"/>
    </row>
    <row r="2" spans="1:17" s="68" customFormat="1">
      <c r="A2" s="37"/>
      <c r="B2" s="37"/>
      <c r="C2" s="37"/>
      <c r="D2" s="37"/>
      <c r="E2" s="37"/>
    </row>
    <row r="3" spans="1:17" s="68" customFormat="1">
      <c r="A3" s="37"/>
      <c r="B3" s="37"/>
      <c r="C3" s="69" t="s">
        <v>21</v>
      </c>
      <c r="D3" s="82">
        <f>MAX(B7:B12)</f>
        <v>0</v>
      </c>
      <c r="E3" s="37"/>
    </row>
    <row r="4" spans="1:17" s="68" customFormat="1" ht="76.5">
      <c r="A4"/>
      <c r="B4" s="141" t="s">
        <v>140</v>
      </c>
      <c r="C4" s="141" t="s">
        <v>50</v>
      </c>
      <c r="D4" s="141" t="s">
        <v>45</v>
      </c>
      <c r="E4" s="141"/>
      <c r="F4" s="299" t="s">
        <v>141</v>
      </c>
      <c r="G4" s="299" t="s">
        <v>142</v>
      </c>
      <c r="H4" s="299"/>
      <c r="I4" s="299" t="s">
        <v>143</v>
      </c>
      <c r="J4" s="299" t="s">
        <v>144</v>
      </c>
      <c r="K4" s="299" t="s">
        <v>145</v>
      </c>
      <c r="L4" s="299" t="s">
        <v>146</v>
      </c>
      <c r="M4" s="299"/>
      <c r="N4" s="299" t="s">
        <v>147</v>
      </c>
      <c r="O4" s="299" t="s">
        <v>30</v>
      </c>
      <c r="P4" s="299"/>
      <c r="Q4"/>
    </row>
    <row r="5" spans="1:17" s="68" customFormat="1">
      <c r="A5"/>
      <c r="B5"/>
      <c r="C5"/>
      <c r="D5" s="300"/>
      <c r="E5" s="300"/>
      <c r="F5"/>
      <c r="G5" s="54"/>
      <c r="H5"/>
      <c r="I5"/>
      <c r="J5"/>
      <c r="K5" s="301"/>
      <c r="L5"/>
      <c r="M5"/>
      <c r="N5" s="54"/>
      <c r="O5"/>
      <c r="P5"/>
    </row>
    <row r="6" spans="1:17">
      <c r="A6">
        <v>21</v>
      </c>
      <c r="B6" t="s">
        <v>148</v>
      </c>
      <c r="C6" t="s">
        <v>60</v>
      </c>
      <c r="D6" s="338">
        <v>23702.174999999999</v>
      </c>
      <c r="E6" s="302"/>
      <c r="F6" s="303">
        <v>0</v>
      </c>
      <c r="G6" s="54">
        <v>0</v>
      </c>
      <c r="I6" s="304">
        <v>10</v>
      </c>
      <c r="J6">
        <v>8</v>
      </c>
      <c r="K6" s="301">
        <v>0</v>
      </c>
      <c r="L6">
        <f t="shared" ref="L6:L12" si="0">SUM(I6:K6)</f>
        <v>18</v>
      </c>
      <c r="N6" s="54">
        <f t="shared" ref="N6:N12" si="1">SUM(G6,I6:K6)</f>
        <v>18</v>
      </c>
      <c r="O6" s="54">
        <v>0</v>
      </c>
      <c r="P6" s="54"/>
    </row>
    <row r="7" spans="1:17">
      <c r="A7">
        <v>22</v>
      </c>
      <c r="B7" t="s">
        <v>149</v>
      </c>
      <c r="C7" t="s">
        <v>60</v>
      </c>
      <c r="D7" s="338">
        <v>20122.591</v>
      </c>
      <c r="E7" s="302"/>
      <c r="F7" s="303">
        <v>6.06</v>
      </c>
      <c r="G7" s="54">
        <v>2.6</v>
      </c>
      <c r="I7">
        <v>10</v>
      </c>
      <c r="J7">
        <v>2</v>
      </c>
      <c r="K7" s="301">
        <v>8</v>
      </c>
      <c r="L7">
        <f t="shared" si="0"/>
        <v>20</v>
      </c>
      <c r="N7" s="54">
        <f t="shared" si="1"/>
        <v>22.6</v>
      </c>
      <c r="O7" s="54">
        <v>34.1</v>
      </c>
      <c r="P7" s="54"/>
    </row>
    <row r="8" spans="1:17">
      <c r="A8">
        <v>23</v>
      </c>
      <c r="B8" t="s">
        <v>150</v>
      </c>
      <c r="C8" t="s">
        <v>60</v>
      </c>
      <c r="D8" s="338">
        <v>16460.197800000002</v>
      </c>
      <c r="E8" s="305"/>
      <c r="F8" s="303">
        <v>12.26</v>
      </c>
      <c r="G8" s="54">
        <v>7.2</v>
      </c>
      <c r="I8">
        <v>10</v>
      </c>
      <c r="J8">
        <v>5</v>
      </c>
      <c r="K8" s="301">
        <v>10</v>
      </c>
      <c r="L8">
        <f t="shared" si="0"/>
        <v>25</v>
      </c>
      <c r="N8" s="54">
        <f t="shared" si="1"/>
        <v>32.200000000000003</v>
      </c>
      <c r="O8" s="54">
        <v>50</v>
      </c>
      <c r="P8" s="54"/>
    </row>
    <row r="9" spans="1:17">
      <c r="A9">
        <v>24</v>
      </c>
      <c r="B9" t="s">
        <v>151</v>
      </c>
      <c r="C9" t="s">
        <v>60</v>
      </c>
      <c r="D9" s="338">
        <v>20607.310000000001</v>
      </c>
      <c r="E9" s="302"/>
      <c r="F9" s="303">
        <v>5.24</v>
      </c>
      <c r="G9" s="54">
        <v>5.2</v>
      </c>
      <c r="I9">
        <v>7</v>
      </c>
      <c r="J9">
        <v>7</v>
      </c>
      <c r="K9" s="137">
        <v>0</v>
      </c>
      <c r="L9">
        <f t="shared" si="0"/>
        <v>14</v>
      </c>
      <c r="N9" s="54">
        <v>16.2</v>
      </c>
      <c r="O9" s="54">
        <v>8.1</v>
      </c>
      <c r="P9" s="54"/>
    </row>
    <row r="10" spans="1:17">
      <c r="A10">
        <v>25</v>
      </c>
      <c r="B10" t="s">
        <v>152</v>
      </c>
      <c r="C10" t="s">
        <v>60</v>
      </c>
      <c r="D10" s="339">
        <v>11889.4</v>
      </c>
      <c r="E10" s="141"/>
      <c r="F10" s="303">
        <v>20</v>
      </c>
      <c r="G10" s="54">
        <v>20</v>
      </c>
      <c r="I10">
        <v>0</v>
      </c>
      <c r="J10">
        <v>0</v>
      </c>
      <c r="K10" s="137">
        <v>0</v>
      </c>
      <c r="L10">
        <f t="shared" si="0"/>
        <v>0</v>
      </c>
      <c r="N10" s="54">
        <f t="shared" si="1"/>
        <v>20</v>
      </c>
      <c r="O10" s="54">
        <v>12.4</v>
      </c>
      <c r="P10" s="54"/>
    </row>
    <row r="11" spans="1:17">
      <c r="A11">
        <v>26</v>
      </c>
      <c r="B11" s="187" t="s">
        <v>162</v>
      </c>
      <c r="C11" s="187" t="s">
        <v>60</v>
      </c>
      <c r="D11" s="339"/>
      <c r="E11" s="141"/>
      <c r="F11" s="303"/>
      <c r="G11" s="54"/>
      <c r="K11" s="137"/>
      <c r="N11" s="54"/>
      <c r="O11" s="54">
        <v>0</v>
      </c>
      <c r="P11" s="54"/>
    </row>
    <row r="12" spans="1:17">
      <c r="A12">
        <v>27</v>
      </c>
      <c r="B12" t="s">
        <v>153</v>
      </c>
      <c r="C12" t="s">
        <v>60</v>
      </c>
      <c r="D12" s="338">
        <v>21686.81</v>
      </c>
      <c r="E12" s="302"/>
      <c r="F12" s="303">
        <v>3.41</v>
      </c>
      <c r="G12" s="54">
        <v>1.3</v>
      </c>
      <c r="I12">
        <v>10</v>
      </c>
      <c r="J12">
        <v>7</v>
      </c>
      <c r="K12" s="301">
        <v>10</v>
      </c>
      <c r="L12">
        <f t="shared" si="0"/>
        <v>27</v>
      </c>
      <c r="N12" s="54">
        <f t="shared" si="1"/>
        <v>28.3</v>
      </c>
      <c r="O12" s="54">
        <v>42.4</v>
      </c>
      <c r="P12" s="54"/>
    </row>
    <row r="13" spans="1:17">
      <c r="A13" s="138"/>
      <c r="B13" s="196"/>
      <c r="C13" s="58"/>
      <c r="D13" s="52"/>
      <c r="E13" s="6"/>
    </row>
    <row r="14" spans="1:17">
      <c r="A14" s="138"/>
      <c r="B14" s="195"/>
      <c r="C14" s="58"/>
      <c r="D14" s="52"/>
      <c r="E14" s="6"/>
    </row>
    <row r="15" spans="1:17" s="150" customFormat="1">
      <c r="A15" s="138"/>
      <c r="B15" s="195"/>
      <c r="C15" s="58"/>
      <c r="D15" s="52"/>
      <c r="E15" s="144"/>
    </row>
    <row r="16" spans="1:17">
      <c r="A16" s="138"/>
      <c r="B16" s="195"/>
      <c r="C16" s="58"/>
      <c r="D16" s="52"/>
      <c r="E16" s="6"/>
    </row>
    <row r="17" spans="1:5">
      <c r="A17" s="138"/>
      <c r="B17" s="195"/>
      <c r="C17" s="58"/>
      <c r="D17" s="52"/>
      <c r="E17" s="6"/>
    </row>
    <row r="18" spans="1:5">
      <c r="A18" s="138"/>
      <c r="B18" s="195"/>
      <c r="C18" s="58"/>
      <c r="D18" s="52"/>
      <c r="E18" s="6"/>
    </row>
    <row r="19" spans="1:5">
      <c r="A19" s="23"/>
      <c r="B19" s="140"/>
      <c r="C19" s="39"/>
      <c r="D19" s="52"/>
      <c r="E19" s="6"/>
    </row>
    <row r="20" spans="1:5">
      <c r="A20" s="23"/>
      <c r="B20" s="140"/>
      <c r="C20" s="39"/>
      <c r="D20" s="52"/>
      <c r="E20" s="6"/>
    </row>
    <row r="21" spans="1:5">
      <c r="A21" s="23"/>
      <c r="B21" s="140"/>
      <c r="C21" s="39"/>
      <c r="D21" s="52"/>
      <c r="E21" s="6"/>
    </row>
    <row r="22" spans="1:5">
      <c r="A22" s="23"/>
      <c r="B22" s="140"/>
      <c r="C22" s="39"/>
      <c r="D22" s="52"/>
      <c r="E22" s="6"/>
    </row>
    <row r="23" spans="1:5">
      <c r="A23" s="23"/>
      <c r="B23" s="140"/>
      <c r="C23" s="39"/>
      <c r="D23" s="52"/>
      <c r="E23" s="6"/>
    </row>
    <row r="24" spans="1:5">
      <c r="A24" s="23"/>
      <c r="B24" s="140"/>
      <c r="C24" s="39"/>
      <c r="D24" s="52"/>
      <c r="E24" s="6"/>
    </row>
    <row r="25" spans="1:5">
      <c r="A25" s="23"/>
      <c r="B25" s="49"/>
      <c r="D25" s="52"/>
      <c r="E25" s="6"/>
    </row>
    <row r="26" spans="1:5">
      <c r="A26" s="23"/>
      <c r="B26" s="49"/>
      <c r="C26" s="39"/>
      <c r="D26" s="52"/>
      <c r="E26" s="6"/>
    </row>
    <row r="27" spans="1:5">
      <c r="A27" s="23"/>
      <c r="B27" s="49"/>
      <c r="C27" s="39"/>
      <c r="D27" s="52"/>
      <c r="E27" s="6"/>
    </row>
    <row r="28" spans="1:5">
      <c r="A28" s="23"/>
      <c r="B28" s="49"/>
      <c r="C28" s="39"/>
      <c r="D28" s="52"/>
      <c r="E28" s="6"/>
    </row>
    <row r="29" spans="1:5">
      <c r="A29" s="23"/>
      <c r="B29" s="50"/>
      <c r="C29" s="39"/>
      <c r="D29" s="52"/>
    </row>
    <row r="30" spans="1:5">
      <c r="A30" s="1"/>
      <c r="B30" s="1"/>
      <c r="C30" s="25"/>
      <c r="D30" s="1"/>
    </row>
    <row r="31" spans="1:5">
      <c r="A31" s="1"/>
      <c r="B31" s="1"/>
      <c r="C31" s="1"/>
      <c r="D31" s="1"/>
    </row>
    <row r="32" spans="1:5">
      <c r="A32" s="1"/>
      <c r="B32" s="1"/>
      <c r="C32" s="1"/>
      <c r="D32" s="1"/>
    </row>
  </sheetData>
  <phoneticPr fontId="18" type="noConversion"/>
  <printOptions gridLines="1"/>
  <pageMargins left="0.75" right="0.75" top="1" bottom="1" header="0.5" footer="0.5"/>
  <pageSetup orientation="landscape" horizontalDpi="4294967294" verticalDpi="20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7"/>
  <sheetViews>
    <sheetView workbookViewId="0">
      <selection activeCell="B18" sqref="B18"/>
    </sheetView>
  </sheetViews>
  <sheetFormatPr defaultRowHeight="12.75"/>
  <cols>
    <col min="1" max="1" width="42" customWidth="1"/>
    <col min="2" max="3" width="10.7109375" style="3" customWidth="1"/>
    <col min="4" max="4" width="9.85546875" style="3" customWidth="1"/>
    <col min="5" max="7" width="11.5703125" style="3" customWidth="1"/>
    <col min="8" max="8" width="8.28515625" style="3" customWidth="1"/>
    <col min="9" max="9" width="10.5703125" customWidth="1"/>
    <col min="10" max="10" width="8.28515625" customWidth="1"/>
  </cols>
  <sheetData>
    <row r="1" spans="1:11" ht="18.75">
      <c r="A1" s="45" t="s">
        <v>154</v>
      </c>
      <c r="B1" s="41"/>
      <c r="C1" s="41"/>
      <c r="D1" s="41"/>
      <c r="E1" s="41"/>
      <c r="F1" s="41"/>
      <c r="G1" s="41"/>
      <c r="H1" s="41"/>
      <c r="I1" s="30" t="s">
        <v>72</v>
      </c>
      <c r="J1" s="31">
        <f>MAX(I4:I6)</f>
        <v>39</v>
      </c>
      <c r="K1" s="30"/>
    </row>
    <row r="2" spans="1:11" ht="20.25">
      <c r="A2" s="262"/>
      <c r="B2" s="184"/>
      <c r="C2" s="184"/>
      <c r="D2" s="184"/>
      <c r="E2" s="184"/>
      <c r="F2" s="184"/>
      <c r="G2" s="184"/>
      <c r="H2" s="184"/>
      <c r="I2" s="42" t="s">
        <v>73</v>
      </c>
      <c r="J2" s="31">
        <f>MIN(I4:I6)</f>
        <v>35.071428571428569</v>
      </c>
      <c r="K2" s="42"/>
    </row>
    <row r="3" spans="1:11" s="3" customFormat="1">
      <c r="A3" s="147"/>
      <c r="B3" s="228" t="s">
        <v>134</v>
      </c>
      <c r="C3" s="228" t="s">
        <v>80</v>
      </c>
      <c r="D3" s="228" t="s">
        <v>135</v>
      </c>
      <c r="E3" s="228" t="s">
        <v>137</v>
      </c>
      <c r="F3" s="228" t="s">
        <v>138</v>
      </c>
      <c r="G3" s="228" t="s">
        <v>139</v>
      </c>
      <c r="H3" s="228" t="s">
        <v>81</v>
      </c>
      <c r="I3" s="43" t="s">
        <v>52</v>
      </c>
      <c r="J3" s="43" t="s">
        <v>30</v>
      </c>
      <c r="K3" s="46" t="s">
        <v>17</v>
      </c>
    </row>
    <row r="4" spans="1:11" ht="15">
      <c r="A4" s="240" t="s">
        <v>86</v>
      </c>
      <c r="B4" s="307">
        <v>36</v>
      </c>
      <c r="C4" s="307">
        <v>37</v>
      </c>
      <c r="D4" s="308">
        <v>37.5</v>
      </c>
      <c r="E4" s="307">
        <v>36</v>
      </c>
      <c r="F4" s="307">
        <v>41</v>
      </c>
      <c r="G4" s="308">
        <v>39.5</v>
      </c>
      <c r="H4" s="307">
        <v>39</v>
      </c>
      <c r="I4" s="44">
        <f>AVERAGE(B4:H4)</f>
        <v>38</v>
      </c>
      <c r="J4" s="44">
        <f t="shared" ref="J4:J5" si="0">(((I4/$J$2)^2-1)/(($J$1/$J$2)^2-1))*50</f>
        <v>36.769527483124413</v>
      </c>
      <c r="K4" s="47">
        <f>RANK(J4,$J$4:$J$8)</f>
        <v>2</v>
      </c>
    </row>
    <row r="5" spans="1:11" ht="15">
      <c r="A5" s="240" t="s">
        <v>98</v>
      </c>
      <c r="B5" s="309">
        <v>35</v>
      </c>
      <c r="C5" s="309">
        <v>35</v>
      </c>
      <c r="D5" s="310">
        <v>28.5</v>
      </c>
      <c r="E5" s="309">
        <v>28</v>
      </c>
      <c r="F5" s="309">
        <v>39</v>
      </c>
      <c r="G5" s="310">
        <v>40.5</v>
      </c>
      <c r="H5" s="310">
        <v>39.5</v>
      </c>
      <c r="I5" s="44">
        <f>AVERAGE(B5:H5)</f>
        <v>35.071428571428569</v>
      </c>
      <c r="J5" s="44">
        <f t="shared" si="0"/>
        <v>0</v>
      </c>
      <c r="K5" s="47">
        <f>RANK(J5,$J$4:$J$8)</f>
        <v>3</v>
      </c>
    </row>
    <row r="6" spans="1:11" ht="15">
      <c r="A6" s="240" t="s">
        <v>85</v>
      </c>
      <c r="B6" s="307"/>
      <c r="C6" s="307">
        <v>38</v>
      </c>
      <c r="D6" s="308">
        <v>35.5</v>
      </c>
      <c r="E6" s="307">
        <v>44</v>
      </c>
      <c r="F6" s="307">
        <v>38</v>
      </c>
      <c r="G6" s="307">
        <v>33</v>
      </c>
      <c r="H6" s="308">
        <v>45.5</v>
      </c>
      <c r="I6" s="44">
        <f>AVERAGE(B6:H6)</f>
        <v>39</v>
      </c>
      <c r="J6" s="44">
        <f>(((I6/$J$2)^2-1)/(($J$1/$J$2)^2-1))*50</f>
        <v>50</v>
      </c>
      <c r="K6" s="47">
        <f>RANK(J6,$J$4:$J$8)</f>
        <v>1</v>
      </c>
    </row>
    <row r="7" spans="1:11" ht="15">
      <c r="A7" s="240" t="s">
        <v>99</v>
      </c>
      <c r="B7" s="307"/>
      <c r="C7" s="307"/>
      <c r="D7" s="307"/>
      <c r="E7" s="307"/>
      <c r="F7" s="307"/>
      <c r="G7" s="307"/>
      <c r="H7" s="307"/>
      <c r="I7" s="44"/>
      <c r="J7" s="44"/>
      <c r="K7" s="47"/>
    </row>
    <row r="8" spans="1:11" ht="15">
      <c r="A8" s="240" t="s">
        <v>100</v>
      </c>
      <c r="B8" s="307"/>
      <c r="C8" s="307"/>
      <c r="D8" s="307"/>
      <c r="E8" s="307"/>
      <c r="F8" s="307"/>
      <c r="G8" s="307"/>
      <c r="H8" s="307"/>
      <c r="I8" s="44"/>
      <c r="J8" s="44"/>
      <c r="K8" s="47"/>
    </row>
    <row r="9" spans="1:11" ht="15">
      <c r="A9" s="291" t="s">
        <v>101</v>
      </c>
      <c r="B9" s="306"/>
      <c r="C9" s="306"/>
      <c r="D9" s="306"/>
      <c r="E9" s="306"/>
      <c r="F9" s="306"/>
      <c r="G9" s="306"/>
      <c r="H9" s="306"/>
      <c r="I9" s="63"/>
      <c r="J9" s="147"/>
    </row>
    <row r="10" spans="1:11" ht="15">
      <c r="A10" s="291" t="s">
        <v>102</v>
      </c>
      <c r="B10" s="306"/>
      <c r="C10" s="306"/>
      <c r="D10" s="306"/>
      <c r="E10" s="306"/>
      <c r="F10" s="306"/>
      <c r="G10" s="306"/>
      <c r="H10" s="306"/>
      <c r="I10" s="63"/>
      <c r="J10" s="147"/>
    </row>
    <row r="11" spans="1:11">
      <c r="A11" s="202"/>
      <c r="B11" s="203"/>
      <c r="C11" s="203"/>
      <c r="D11" s="203"/>
      <c r="E11" s="203"/>
      <c r="F11" s="203"/>
      <c r="G11" s="203"/>
      <c r="H11" s="203"/>
      <c r="I11" s="63"/>
      <c r="J11" s="147"/>
    </row>
    <row r="12" spans="1:11">
      <c r="A12" s="202"/>
      <c r="B12" s="203"/>
      <c r="C12" s="203"/>
      <c r="D12" s="203"/>
      <c r="E12" s="203"/>
      <c r="F12" s="203"/>
      <c r="G12" s="203"/>
      <c r="H12" s="203"/>
      <c r="I12" s="63"/>
      <c r="J12" s="147"/>
    </row>
    <row r="13" spans="1:11" s="150" customFormat="1">
      <c r="A13" s="202"/>
      <c r="B13" s="172"/>
      <c r="C13" s="172"/>
      <c r="D13" s="172"/>
      <c r="E13" s="172"/>
      <c r="F13" s="172"/>
      <c r="G13" s="172"/>
      <c r="H13" s="172"/>
      <c r="I13" s="204"/>
      <c r="J13" s="147"/>
    </row>
    <row r="14" spans="1:11">
      <c r="A14" s="202"/>
      <c r="B14" s="39"/>
      <c r="C14" s="39"/>
      <c r="D14" s="39"/>
      <c r="E14" s="39"/>
      <c r="F14" s="39"/>
      <c r="G14" s="39"/>
      <c r="H14" s="39"/>
      <c r="I14" s="204"/>
      <c r="J14" s="147"/>
    </row>
    <row r="15" spans="1:11">
      <c r="A15" s="202"/>
      <c r="B15" s="205"/>
      <c r="C15" s="205"/>
      <c r="D15" s="206"/>
      <c r="E15" s="206"/>
      <c r="F15" s="206"/>
      <c r="G15" s="206"/>
      <c r="H15" s="206"/>
      <c r="I15" s="204"/>
      <c r="J15" s="147"/>
    </row>
    <row r="16" spans="1:11">
      <c r="A16" s="202"/>
      <c r="B16" s="206"/>
      <c r="C16" s="206"/>
      <c r="D16" s="206"/>
      <c r="E16" s="206"/>
      <c r="F16" s="206"/>
      <c r="G16" s="206"/>
      <c r="H16" s="206"/>
      <c r="I16" s="204"/>
      <c r="J16" s="147"/>
    </row>
    <row r="17" spans="2:10">
      <c r="B17" s="185"/>
      <c r="C17" s="185"/>
      <c r="D17" s="41"/>
      <c r="E17" s="41"/>
      <c r="F17" s="41"/>
      <c r="G17" s="41"/>
      <c r="H17" s="41"/>
      <c r="I17" s="30"/>
      <c r="J17" s="30"/>
    </row>
    <row r="29" spans="2:10">
      <c r="B29" s="186"/>
      <c r="C29" s="186"/>
    </row>
    <row r="37" spans="2:3">
      <c r="B37" s="186"/>
      <c r="C37" s="186"/>
    </row>
  </sheetData>
  <phoneticPr fontId="18" type="noConversion"/>
  <printOptions gridLines="1"/>
  <pageMargins left="0.75" right="0.75" top="1" bottom="1" header="0.5" footer="0.5"/>
  <pageSetup scale="70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2"/>
  <sheetViews>
    <sheetView workbookViewId="0">
      <selection activeCell="C17" sqref="C17"/>
    </sheetView>
  </sheetViews>
  <sheetFormatPr defaultRowHeight="12.75"/>
  <cols>
    <col min="1" max="1" width="34.28515625" customWidth="1"/>
    <col min="2" max="2" width="11.85546875" customWidth="1"/>
    <col min="3" max="3" width="13.85546875" bestFit="1" customWidth="1"/>
    <col min="4" max="4" width="25.140625" customWidth="1"/>
    <col min="5" max="5" width="10.140625" customWidth="1"/>
    <col min="6" max="6" width="12.42578125" customWidth="1"/>
    <col min="8" max="8" width="10.85546875" customWidth="1"/>
    <col min="9" max="9" width="12.7109375" customWidth="1"/>
    <col min="11" max="11" width="41.85546875" customWidth="1"/>
  </cols>
  <sheetData>
    <row r="1" spans="1:18" ht="18.75">
      <c r="A1" s="7" t="s">
        <v>107</v>
      </c>
      <c r="B1" s="7"/>
      <c r="C1" s="7"/>
      <c r="D1" s="6"/>
      <c r="E1" s="6" t="s">
        <v>62</v>
      </c>
      <c r="F1" s="136">
        <f>MAX(B6:B12)</f>
        <v>20.82</v>
      </c>
      <c r="G1" s="6" t="s">
        <v>7</v>
      </c>
      <c r="H1" s="64" t="s">
        <v>26</v>
      </c>
      <c r="K1" s="65"/>
    </row>
    <row r="2" spans="1:18">
      <c r="A2" s="6"/>
      <c r="B2" s="6"/>
      <c r="C2" s="6"/>
      <c r="D2" s="6"/>
      <c r="E2" s="6" t="s">
        <v>63</v>
      </c>
      <c r="F2" s="136">
        <f>MIN(B6:B12)</f>
        <v>7.82</v>
      </c>
      <c r="G2" s="6" t="s">
        <v>7</v>
      </c>
      <c r="H2" s="64" t="s">
        <v>26</v>
      </c>
      <c r="K2" s="65"/>
    </row>
    <row r="3" spans="1:18">
      <c r="A3" s="10"/>
      <c r="B3" s="10"/>
      <c r="C3" s="10"/>
      <c r="D3" s="51"/>
      <c r="E3" s="6" t="s">
        <v>26</v>
      </c>
      <c r="F3" s="135" t="s">
        <v>26</v>
      </c>
      <c r="G3" s="6" t="s">
        <v>26</v>
      </c>
      <c r="H3" s="64" t="s">
        <v>26</v>
      </c>
      <c r="K3" s="65"/>
    </row>
    <row r="4" spans="1:18">
      <c r="A4" s="12"/>
      <c r="B4" s="12"/>
      <c r="C4" s="12"/>
      <c r="D4" s="12"/>
      <c r="E4" s="12"/>
      <c r="F4" s="6"/>
      <c r="G4" s="6"/>
      <c r="J4" s="6"/>
      <c r="K4" s="66"/>
      <c r="L4" s="66"/>
    </row>
    <row r="5" spans="1:18" ht="25.5">
      <c r="A5" s="11"/>
      <c r="B5" s="38" t="s">
        <v>61</v>
      </c>
      <c r="C5" s="38" t="s">
        <v>12</v>
      </c>
      <c r="D5" s="231" t="s">
        <v>17</v>
      </c>
      <c r="E5" s="35"/>
      <c r="F5" s="35"/>
      <c r="G5" s="170"/>
      <c r="H5" s="35"/>
      <c r="K5" s="35"/>
      <c r="M5" s="169" t="s">
        <v>26</v>
      </c>
    </row>
    <row r="6" spans="1:18" s="255" customFormat="1" ht="15">
      <c r="A6" s="240" t="s">
        <v>86</v>
      </c>
      <c r="B6" s="311">
        <v>20.82</v>
      </c>
      <c r="C6" s="271">
        <f>(((B6/$F$2)^2-1)/(($F$1/$F$2)^2-1))*100</f>
        <v>100</v>
      </c>
      <c r="D6" s="274">
        <f>RANK(C6,$C$6:$C$12)</f>
        <v>1</v>
      </c>
      <c r="E6" s="17"/>
      <c r="F6" s="179"/>
      <c r="H6" s="256"/>
      <c r="J6" s="141"/>
      <c r="K6" s="257"/>
      <c r="M6" s="258" t="s">
        <v>26</v>
      </c>
      <c r="N6" s="68"/>
      <c r="O6" s="68"/>
      <c r="P6" s="68"/>
      <c r="Q6" s="68"/>
    </row>
    <row r="7" spans="1:18" s="68" customFormat="1" ht="15">
      <c r="A7" s="240" t="s">
        <v>98</v>
      </c>
      <c r="B7" s="311">
        <v>12.18</v>
      </c>
      <c r="C7" s="271">
        <f t="shared" ref="C7:C8" si="0">(((B7/$F$2)^2-1)/(($F$1/$F$2)^2-1))*100</f>
        <v>23.42071336484744</v>
      </c>
      <c r="D7" s="274">
        <f t="shared" ref="D7:D8" si="1">RANK(C7,$C$6:$C$12)</f>
        <v>2</v>
      </c>
      <c r="E7" s="17"/>
      <c r="F7" s="179"/>
      <c r="H7" s="60"/>
      <c r="J7" s="141"/>
      <c r="K7" s="37"/>
      <c r="M7" s="253"/>
    </row>
    <row r="8" spans="1:18" s="255" customFormat="1" ht="15">
      <c r="A8" s="240" t="s">
        <v>85</v>
      </c>
      <c r="B8" s="311">
        <v>7.82</v>
      </c>
      <c r="C8" s="271">
        <f t="shared" si="0"/>
        <v>0</v>
      </c>
      <c r="D8" s="274">
        <f t="shared" si="1"/>
        <v>3</v>
      </c>
      <c r="E8" s="17"/>
      <c r="F8" s="179"/>
      <c r="H8" s="256"/>
      <c r="J8" s="141"/>
      <c r="K8" s="257"/>
      <c r="M8" s="258"/>
      <c r="N8" s="68"/>
      <c r="O8" s="68"/>
      <c r="P8" s="68"/>
      <c r="Q8" s="68"/>
    </row>
    <row r="9" spans="1:18" s="255" customFormat="1" ht="15">
      <c r="A9" s="240" t="s">
        <v>99</v>
      </c>
      <c r="B9" s="311" t="s">
        <v>155</v>
      </c>
      <c r="C9" s="271"/>
      <c r="D9" s="274"/>
      <c r="E9" s="17"/>
      <c r="F9" s="179"/>
      <c r="H9" s="256"/>
      <c r="J9" s="141"/>
      <c r="K9" s="257"/>
      <c r="M9" s="258"/>
      <c r="N9" s="68"/>
      <c r="O9" s="68"/>
      <c r="P9" s="68"/>
      <c r="Q9" s="68"/>
    </row>
    <row r="10" spans="1:18" s="255" customFormat="1" ht="15">
      <c r="A10" s="240" t="s">
        <v>100</v>
      </c>
      <c r="B10" s="311" t="s">
        <v>155</v>
      </c>
      <c r="C10" s="268"/>
      <c r="D10" s="274"/>
      <c r="E10" s="17"/>
      <c r="F10" s="179"/>
      <c r="H10" s="256"/>
      <c r="J10" s="141"/>
      <c r="K10" s="257"/>
      <c r="M10" s="258" t="s">
        <v>26</v>
      </c>
      <c r="N10" s="68"/>
      <c r="O10" s="68"/>
      <c r="P10" s="68"/>
      <c r="Q10" s="68"/>
    </row>
    <row r="11" spans="1:18" ht="15">
      <c r="A11" s="291" t="s">
        <v>101</v>
      </c>
      <c r="B11" s="311" t="s">
        <v>156</v>
      </c>
      <c r="C11" s="296"/>
      <c r="D11" s="274"/>
      <c r="E11" s="148"/>
      <c r="F11" s="17"/>
      <c r="G11" s="21"/>
      <c r="I11" s="53"/>
      <c r="K11" s="171"/>
      <c r="L11" s="6"/>
      <c r="N11" s="54"/>
      <c r="O11" s="68"/>
      <c r="P11" s="68"/>
      <c r="Q11" s="68"/>
      <c r="R11" s="68"/>
    </row>
    <row r="12" spans="1:18" ht="15" customHeight="1">
      <c r="A12" s="291" t="s">
        <v>102</v>
      </c>
      <c r="B12" s="311" t="s">
        <v>155</v>
      </c>
      <c r="C12" s="296"/>
      <c r="D12" s="274"/>
      <c r="E12" s="148"/>
      <c r="F12" s="17"/>
      <c r="G12" s="21"/>
      <c r="I12" s="53"/>
      <c r="K12" s="171"/>
      <c r="L12" s="6"/>
      <c r="N12" s="54" t="s">
        <v>26</v>
      </c>
      <c r="O12" s="68"/>
      <c r="P12" s="68"/>
      <c r="Q12" s="68"/>
      <c r="R12" s="68"/>
    </row>
    <row r="13" spans="1:18">
      <c r="A13" s="138"/>
      <c r="B13" s="312"/>
      <c r="C13" s="197"/>
      <c r="D13" s="131"/>
      <c r="E13" s="148"/>
      <c r="F13" s="17"/>
      <c r="G13" s="21"/>
      <c r="I13" s="53"/>
      <c r="K13" s="171"/>
      <c r="L13" s="6"/>
      <c r="O13" s="68"/>
      <c r="P13" s="68"/>
      <c r="Q13" s="68"/>
      <c r="R13" s="68"/>
    </row>
    <row r="14" spans="1:18">
      <c r="A14" s="138"/>
      <c r="B14" s="147"/>
      <c r="C14" s="197"/>
      <c r="D14" s="131"/>
      <c r="E14" s="148"/>
      <c r="F14" s="17"/>
      <c r="G14" s="21"/>
      <c r="I14" s="53"/>
      <c r="K14" s="171"/>
      <c r="L14" s="6"/>
      <c r="O14" s="68"/>
      <c r="P14" s="68"/>
      <c r="Q14" s="68"/>
      <c r="R14" s="68"/>
    </row>
    <row r="15" spans="1:18">
      <c r="A15" s="138"/>
      <c r="B15" s="147"/>
      <c r="C15" s="197"/>
      <c r="D15" s="131"/>
      <c r="E15" s="148"/>
      <c r="F15" s="17"/>
      <c r="G15" s="21"/>
      <c r="H15" s="6"/>
      <c r="I15" s="6"/>
      <c r="J15" s="6"/>
      <c r="K15" s="171"/>
    </row>
    <row r="16" spans="1:18">
      <c r="A16" s="138"/>
      <c r="B16" s="147"/>
      <c r="C16" s="197"/>
      <c r="D16" s="131"/>
      <c r="E16" s="148"/>
      <c r="F16" s="17"/>
      <c r="G16" s="21"/>
      <c r="H16" s="6"/>
      <c r="I16" s="6"/>
      <c r="J16" s="6"/>
      <c r="K16" s="171"/>
    </row>
    <row r="17" spans="1:11">
      <c r="A17" s="138"/>
      <c r="C17" s="197"/>
      <c r="D17" s="131"/>
      <c r="E17" s="148"/>
      <c r="F17" s="17"/>
      <c r="G17" s="21"/>
      <c r="H17" s="6"/>
      <c r="I17" s="6"/>
      <c r="J17" s="6"/>
      <c r="K17" s="171"/>
    </row>
    <row r="18" spans="1:11">
      <c r="I18" s="6"/>
      <c r="J18" s="6"/>
    </row>
    <row r="19" spans="1:11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1">
      <c r="E20" s="6"/>
    </row>
    <row r="22" spans="1:11">
      <c r="B22" s="141"/>
      <c r="C22" s="141"/>
    </row>
  </sheetData>
  <phoneticPr fontId="18" type="noConversion"/>
  <printOptions gridLines="1"/>
  <pageMargins left="0.75" right="0.75" top="1" bottom="1" header="0.5" footer="0.5"/>
  <pageSetup scale="57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9"/>
  <sheetViews>
    <sheetView workbookViewId="0"/>
  </sheetViews>
  <sheetFormatPr defaultRowHeight="12.75"/>
  <cols>
    <col min="1" max="1" width="43.140625" customWidth="1"/>
    <col min="2" max="17" width="6.7109375" customWidth="1"/>
    <col min="18" max="18" width="8.5703125" customWidth="1"/>
    <col min="19" max="23" width="6.7109375" customWidth="1"/>
  </cols>
  <sheetData>
    <row r="1" spans="1:26" ht="18.75">
      <c r="A1" s="45" t="s">
        <v>108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6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6">
      <c r="A3" s="163"/>
      <c r="B3" s="38" t="s">
        <v>113</v>
      </c>
      <c r="C3" s="38" t="s">
        <v>114</v>
      </c>
      <c r="D3" s="38" t="s">
        <v>115</v>
      </c>
      <c r="E3" s="38" t="s">
        <v>116</v>
      </c>
      <c r="F3" s="38" t="s">
        <v>117</v>
      </c>
      <c r="G3" s="38" t="s">
        <v>118</v>
      </c>
      <c r="H3" s="38" t="s">
        <v>119</v>
      </c>
      <c r="I3" s="38" t="s">
        <v>120</v>
      </c>
      <c r="J3" s="38" t="s">
        <v>121</v>
      </c>
      <c r="K3" s="38" t="s">
        <v>122</v>
      </c>
      <c r="L3" s="38" t="s">
        <v>123</v>
      </c>
      <c r="M3" s="38" t="s">
        <v>124</v>
      </c>
      <c r="N3" s="38" t="s">
        <v>125</v>
      </c>
      <c r="O3" s="38" t="s">
        <v>126</v>
      </c>
      <c r="P3" s="38" t="s">
        <v>127</v>
      </c>
      <c r="Q3" s="38" t="s">
        <v>128</v>
      </c>
      <c r="R3" s="38" t="s">
        <v>129</v>
      </c>
      <c r="S3" s="38" t="s">
        <v>130</v>
      </c>
      <c r="T3" s="38" t="s">
        <v>131</v>
      </c>
      <c r="U3" s="38" t="s">
        <v>132</v>
      </c>
      <c r="V3" s="38"/>
      <c r="W3" s="38"/>
      <c r="X3" s="43" t="s">
        <v>52</v>
      </c>
      <c r="Y3" s="43" t="s">
        <v>30</v>
      </c>
      <c r="Z3" s="46" t="s">
        <v>17</v>
      </c>
    </row>
    <row r="4" spans="1:26" s="68" customFormat="1" ht="15">
      <c r="A4" s="240" t="s">
        <v>86</v>
      </c>
      <c r="B4" s="314">
        <v>90</v>
      </c>
      <c r="C4" s="314">
        <v>65</v>
      </c>
      <c r="D4" s="314">
        <v>73.5</v>
      </c>
      <c r="E4" s="314">
        <v>71</v>
      </c>
      <c r="F4" s="314">
        <v>72.5</v>
      </c>
      <c r="G4" s="314">
        <v>90</v>
      </c>
      <c r="H4" s="314">
        <v>75</v>
      </c>
      <c r="I4" s="314">
        <v>65</v>
      </c>
      <c r="J4" s="314">
        <v>50</v>
      </c>
      <c r="K4" s="314">
        <v>70</v>
      </c>
      <c r="L4" s="314">
        <v>52.5</v>
      </c>
      <c r="M4" s="314">
        <v>56</v>
      </c>
      <c r="N4" s="314">
        <v>85</v>
      </c>
      <c r="O4" s="314">
        <v>90</v>
      </c>
      <c r="P4" s="314">
        <v>53</v>
      </c>
      <c r="Q4" s="314">
        <v>50</v>
      </c>
      <c r="R4" s="314">
        <v>67.5</v>
      </c>
      <c r="S4" s="314">
        <v>80</v>
      </c>
      <c r="T4" s="314"/>
      <c r="U4" s="314">
        <v>85</v>
      </c>
      <c r="V4" s="314"/>
      <c r="W4" s="259"/>
      <c r="X4" s="232">
        <f>AVERAGE(B4:W4)</f>
        <v>70.578947368421055</v>
      </c>
      <c r="Y4" s="232">
        <f>(((X4/59.025)^2-1)/((74.868/59.025)^2-1))*100</f>
        <v>70.591647752195342</v>
      </c>
      <c r="Z4" s="233">
        <f>RANK(Y4,$Y$4:$Y$8)</f>
        <v>4</v>
      </c>
    </row>
    <row r="5" spans="1:26" s="68" customFormat="1" ht="15">
      <c r="A5" s="240" t="s">
        <v>98</v>
      </c>
      <c r="B5" s="314">
        <v>88</v>
      </c>
      <c r="C5" s="314">
        <v>62.5</v>
      </c>
      <c r="D5" s="314">
        <v>86.5</v>
      </c>
      <c r="E5" s="314">
        <v>87</v>
      </c>
      <c r="F5" s="314">
        <v>70</v>
      </c>
      <c r="G5" s="314">
        <v>88</v>
      </c>
      <c r="H5" s="314">
        <v>75</v>
      </c>
      <c r="I5" s="314">
        <v>68</v>
      </c>
      <c r="J5" s="314">
        <v>66</v>
      </c>
      <c r="K5" s="314">
        <v>66</v>
      </c>
      <c r="L5" s="314">
        <v>65</v>
      </c>
      <c r="M5" s="314">
        <v>59</v>
      </c>
      <c r="N5" s="314">
        <v>80</v>
      </c>
      <c r="O5" s="314">
        <v>95</v>
      </c>
      <c r="P5" s="314">
        <v>67</v>
      </c>
      <c r="Q5" s="314">
        <v>40</v>
      </c>
      <c r="R5" s="314">
        <v>65</v>
      </c>
      <c r="S5" s="314">
        <v>85</v>
      </c>
      <c r="T5" s="314">
        <v>70</v>
      </c>
      <c r="U5" s="314">
        <v>75</v>
      </c>
      <c r="V5" s="314"/>
      <c r="W5" s="259"/>
      <c r="X5" s="232">
        <f t="shared" ref="X5:X10" si="0">AVERAGE(B5:W5)</f>
        <v>72.900000000000006</v>
      </c>
      <c r="Y5" s="232">
        <f t="shared" ref="Y5:Y10" si="1">(((X5/59.025)^2-1)/((74.868/59.025)^2-1))*100</f>
        <v>86.290860530269441</v>
      </c>
      <c r="Z5" s="233">
        <f t="shared" ref="Z5:Z8" si="2">RANK(Y5,$Y$4:$Y$8)</f>
        <v>3</v>
      </c>
    </row>
    <row r="6" spans="1:26" s="68" customFormat="1" ht="15">
      <c r="A6" s="240" t="s">
        <v>85</v>
      </c>
      <c r="B6" s="314">
        <v>82</v>
      </c>
      <c r="C6" s="314"/>
      <c r="D6" s="314">
        <v>80.5</v>
      </c>
      <c r="E6" s="314">
        <v>71</v>
      </c>
      <c r="F6" s="314">
        <v>77.5</v>
      </c>
      <c r="G6" s="314">
        <v>84</v>
      </c>
      <c r="H6" s="314">
        <v>81.5</v>
      </c>
      <c r="I6" s="314">
        <v>71</v>
      </c>
      <c r="J6" s="314">
        <v>83</v>
      </c>
      <c r="K6" s="314">
        <v>71</v>
      </c>
      <c r="L6" s="314">
        <v>60</v>
      </c>
      <c r="M6" s="314">
        <v>70</v>
      </c>
      <c r="N6" s="314">
        <v>77.5</v>
      </c>
      <c r="O6" s="314">
        <v>75</v>
      </c>
      <c r="P6" s="314">
        <v>73</v>
      </c>
      <c r="Q6" s="314">
        <v>27.5</v>
      </c>
      <c r="R6" s="314">
        <v>65</v>
      </c>
      <c r="S6" s="314">
        <v>85</v>
      </c>
      <c r="T6" s="314">
        <v>75</v>
      </c>
      <c r="U6" s="314">
        <v>77.5</v>
      </c>
      <c r="V6" s="314"/>
      <c r="W6" s="259"/>
      <c r="X6" s="232">
        <f t="shared" si="0"/>
        <v>73</v>
      </c>
      <c r="Y6" s="232">
        <f t="shared" si="1"/>
        <v>86.978657086877902</v>
      </c>
      <c r="Z6" s="233">
        <f t="shared" si="2"/>
        <v>2</v>
      </c>
    </row>
    <row r="7" spans="1:26" s="68" customFormat="1" ht="15">
      <c r="A7" s="240" t="s">
        <v>99</v>
      </c>
      <c r="B7" s="314">
        <v>86</v>
      </c>
      <c r="C7" s="314"/>
      <c r="D7" s="314">
        <v>81</v>
      </c>
      <c r="E7" s="314">
        <v>85</v>
      </c>
      <c r="F7" s="314">
        <v>72.5</v>
      </c>
      <c r="G7" s="314">
        <v>67.5</v>
      </c>
      <c r="H7" s="314">
        <v>67.5</v>
      </c>
      <c r="I7" s="314">
        <v>71</v>
      </c>
      <c r="J7" s="314">
        <v>83</v>
      </c>
      <c r="K7" s="314">
        <v>74</v>
      </c>
      <c r="L7" s="314">
        <v>42.5</v>
      </c>
      <c r="M7" s="314">
        <v>72</v>
      </c>
      <c r="N7" s="314">
        <v>75</v>
      </c>
      <c r="O7" s="314">
        <v>75</v>
      </c>
      <c r="P7" s="314">
        <v>64</v>
      </c>
      <c r="Q7" s="314">
        <v>22.5</v>
      </c>
      <c r="R7" s="314">
        <v>50</v>
      </c>
      <c r="S7" s="314">
        <v>77.5</v>
      </c>
      <c r="T7" s="314">
        <v>65</v>
      </c>
      <c r="U7" s="314">
        <v>60</v>
      </c>
      <c r="V7" s="314"/>
      <c r="W7" s="259"/>
      <c r="X7" s="232">
        <f t="shared" si="0"/>
        <v>67.94736842105263</v>
      </c>
      <c r="Y7" s="232">
        <f t="shared" si="1"/>
        <v>53.406495160360166</v>
      </c>
      <c r="Z7" s="233">
        <f t="shared" si="2"/>
        <v>5</v>
      </c>
    </row>
    <row r="8" spans="1:26" s="68" customFormat="1" ht="15" customHeight="1">
      <c r="A8" s="240" t="s">
        <v>100</v>
      </c>
      <c r="B8" s="314">
        <v>83</v>
      </c>
      <c r="C8" s="314">
        <v>72.5</v>
      </c>
      <c r="D8" s="314">
        <v>67</v>
      </c>
      <c r="E8" s="314">
        <v>70</v>
      </c>
      <c r="F8" s="314">
        <v>70</v>
      </c>
      <c r="G8" s="314">
        <v>70</v>
      </c>
      <c r="H8" s="314">
        <v>88.5</v>
      </c>
      <c r="I8" s="314">
        <v>73</v>
      </c>
      <c r="J8" s="314">
        <v>81</v>
      </c>
      <c r="K8" s="314">
        <v>74</v>
      </c>
      <c r="L8" s="314"/>
      <c r="M8" s="314">
        <v>72</v>
      </c>
      <c r="N8" s="314">
        <v>82.5</v>
      </c>
      <c r="O8" s="314">
        <v>100</v>
      </c>
      <c r="P8" s="314">
        <v>64</v>
      </c>
      <c r="Q8" s="314">
        <v>30</v>
      </c>
      <c r="R8" s="314">
        <v>75</v>
      </c>
      <c r="S8" s="314">
        <v>85</v>
      </c>
      <c r="T8" s="314">
        <v>85</v>
      </c>
      <c r="U8" s="314">
        <v>80</v>
      </c>
      <c r="V8" s="314"/>
      <c r="W8" s="259"/>
      <c r="X8" s="313">
        <f t="shared" si="0"/>
        <v>74.868421052631575</v>
      </c>
      <c r="Y8" s="232">
        <f t="shared" si="1"/>
        <v>100.00297213505431</v>
      </c>
      <c r="Z8" s="233">
        <f t="shared" si="2"/>
        <v>1</v>
      </c>
    </row>
    <row r="9" spans="1:26" ht="16.5" customHeight="1">
      <c r="A9" s="291" t="s">
        <v>101</v>
      </c>
      <c r="B9" s="314"/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/>
      <c r="U9" s="314"/>
      <c r="V9" s="314"/>
      <c r="W9" s="259"/>
      <c r="X9" s="232"/>
      <c r="Y9" s="232">
        <v>0</v>
      </c>
      <c r="Z9" s="233"/>
    </row>
    <row r="10" spans="1:26" ht="15">
      <c r="A10" s="291" t="s">
        <v>102</v>
      </c>
      <c r="B10" s="314">
        <v>83</v>
      </c>
      <c r="C10" s="314">
        <v>52.5</v>
      </c>
      <c r="D10" s="314">
        <v>80</v>
      </c>
      <c r="E10" s="314">
        <v>79</v>
      </c>
      <c r="F10" s="314">
        <v>67.5</v>
      </c>
      <c r="G10" s="314">
        <v>65</v>
      </c>
      <c r="H10" s="314">
        <v>72.5</v>
      </c>
      <c r="I10" s="314">
        <v>56</v>
      </c>
      <c r="J10" s="314">
        <v>43</v>
      </c>
      <c r="K10" s="314">
        <v>58</v>
      </c>
      <c r="L10" s="314">
        <v>37.5</v>
      </c>
      <c r="M10" s="314">
        <v>50</v>
      </c>
      <c r="N10" s="314">
        <v>65</v>
      </c>
      <c r="O10" s="314">
        <v>67.5</v>
      </c>
      <c r="P10" s="314">
        <v>54</v>
      </c>
      <c r="Q10" s="314">
        <v>32.5</v>
      </c>
      <c r="R10" s="314">
        <v>40</v>
      </c>
      <c r="S10" s="314">
        <v>70</v>
      </c>
      <c r="T10" s="314">
        <v>57.5</v>
      </c>
      <c r="U10" s="314">
        <v>50</v>
      </c>
      <c r="V10" s="314"/>
      <c r="W10" s="259"/>
      <c r="X10" s="313">
        <f t="shared" si="0"/>
        <v>59.024999999999999</v>
      </c>
      <c r="Y10" s="232">
        <f t="shared" si="1"/>
        <v>0</v>
      </c>
      <c r="Z10" s="233">
        <v>6</v>
      </c>
    </row>
    <row r="11" spans="1:26">
      <c r="A11" s="202"/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44"/>
      <c r="Y11" s="44"/>
      <c r="Z11" s="47"/>
    </row>
    <row r="12" spans="1:26">
      <c r="A12" s="202"/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44"/>
      <c r="Y12" s="44"/>
      <c r="Z12" s="47"/>
    </row>
    <row r="13" spans="1:26" s="176" customFormat="1">
      <c r="A13" s="208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44"/>
      <c r="Y13" s="44"/>
      <c r="Z13" s="47"/>
    </row>
    <row r="14" spans="1:26">
      <c r="A14" s="20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44"/>
      <c r="Y14" s="44"/>
      <c r="Z14" s="47"/>
    </row>
    <row r="15" spans="1:26">
      <c r="A15" s="20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44"/>
      <c r="Y15" s="44"/>
      <c r="Z15" s="47"/>
    </row>
    <row r="16" spans="1:26">
      <c r="A16" s="20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44"/>
      <c r="Y16" s="44"/>
      <c r="Z16" s="47"/>
    </row>
    <row r="18" spans="23:24">
      <c r="W18" s="68" t="s">
        <v>78</v>
      </c>
      <c r="X18" s="63">
        <v>59</v>
      </c>
    </row>
    <row r="19" spans="23:24">
      <c r="W19" s="68" t="s">
        <v>79</v>
      </c>
      <c r="X19" s="189">
        <f>MAX(X4:X8)</f>
        <v>74.868421052631575</v>
      </c>
    </row>
  </sheetData>
  <phoneticPr fontId="18" type="noConversion"/>
  <printOptions gridLines="1"/>
  <pageMargins left="0.21" right="0.2" top="1" bottom="1" header="0.5" footer="0.5"/>
  <pageSetup scale="63" orientation="landscape" horizontalDpi="4294967294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2"/>
  <sheetViews>
    <sheetView workbookViewId="0"/>
  </sheetViews>
  <sheetFormatPr defaultRowHeight="12.75"/>
  <cols>
    <col min="1" max="1" width="35.140625" customWidth="1"/>
    <col min="2" max="2" width="11" customWidth="1"/>
    <col min="3" max="3" width="21.42578125" customWidth="1"/>
    <col min="4" max="4" width="14.140625" customWidth="1"/>
    <col min="5" max="5" width="21" customWidth="1"/>
    <col min="6" max="8" width="16.85546875" customWidth="1"/>
    <col min="9" max="9" width="11.42578125" customWidth="1"/>
    <col min="10" max="10" width="12.28515625" customWidth="1"/>
    <col min="11" max="11" width="10.42578125" customWidth="1"/>
    <col min="12" max="12" width="13.7109375" customWidth="1"/>
    <col min="13" max="13" width="13.28515625" customWidth="1"/>
    <col min="14" max="14" width="12.28515625" customWidth="1"/>
    <col min="15" max="15" width="14.28515625" customWidth="1"/>
    <col min="16" max="16" width="12.7109375" customWidth="1"/>
    <col min="17" max="17" width="12.42578125" customWidth="1"/>
    <col min="18" max="18" width="11" customWidth="1"/>
  </cols>
  <sheetData>
    <row r="1" spans="1:17" s="248" customFormat="1" ht="18">
      <c r="A1" s="248" t="s">
        <v>166</v>
      </c>
    </row>
    <row r="2" spans="1:17" ht="18.75">
      <c r="A2" s="7"/>
      <c r="B2" s="166"/>
      <c r="C2" s="6"/>
      <c r="D2" s="9"/>
      <c r="E2" s="6" t="s">
        <v>26</v>
      </c>
      <c r="F2" s="19" t="s">
        <v>54</v>
      </c>
      <c r="G2" s="53">
        <v>1.4</v>
      </c>
      <c r="H2" s="53"/>
      <c r="I2" s="9"/>
      <c r="J2" s="6"/>
      <c r="K2" s="6"/>
      <c r="L2" s="6"/>
      <c r="M2" s="6"/>
      <c r="N2" s="6"/>
      <c r="O2" s="6"/>
      <c r="P2" s="6"/>
      <c r="Q2" s="6"/>
    </row>
    <row r="3" spans="1:17" s="68" customFormat="1">
      <c r="A3" s="37"/>
      <c r="B3" s="190" t="s">
        <v>57</v>
      </c>
      <c r="C3" s="17">
        <f>MIN(B6:B18)</f>
        <v>57</v>
      </c>
      <c r="D3" s="9"/>
      <c r="E3" s="9" t="s">
        <v>26</v>
      </c>
      <c r="F3" s="19" t="s">
        <v>55</v>
      </c>
      <c r="G3" s="60">
        <f>MAX(F6:F12)</f>
        <v>3.3</v>
      </c>
      <c r="H3" s="60"/>
      <c r="I3" s="69"/>
      <c r="J3" s="37"/>
      <c r="K3" s="37"/>
      <c r="L3" s="37"/>
      <c r="M3" s="37"/>
      <c r="N3" s="37"/>
      <c r="O3" s="37"/>
      <c r="P3" s="37"/>
      <c r="Q3" s="37"/>
    </row>
    <row r="4" spans="1:17">
      <c r="A4" s="10"/>
      <c r="B4" s="167" t="s">
        <v>53</v>
      </c>
      <c r="C4" s="191">
        <v>78</v>
      </c>
      <c r="D4" s="56" t="s">
        <v>26</v>
      </c>
      <c r="E4" s="56" t="s">
        <v>71</v>
      </c>
      <c r="F4" s="56" t="s">
        <v>28</v>
      </c>
      <c r="G4" s="56" t="s">
        <v>58</v>
      </c>
      <c r="H4" s="56" t="s">
        <v>59</v>
      </c>
      <c r="I4" s="12"/>
      <c r="J4" s="6"/>
      <c r="K4" s="6"/>
      <c r="L4" s="6"/>
      <c r="M4" s="6"/>
      <c r="N4" s="6"/>
      <c r="O4" s="6"/>
      <c r="P4" s="6"/>
      <c r="Q4" s="6"/>
    </row>
    <row r="5" spans="1:17">
      <c r="A5" s="6"/>
      <c r="B5" s="129" t="s">
        <v>70</v>
      </c>
      <c r="C5" s="24"/>
      <c r="D5" s="24" t="s">
        <v>56</v>
      </c>
      <c r="E5" s="24" t="s">
        <v>30</v>
      </c>
      <c r="F5" s="24" t="s">
        <v>30</v>
      </c>
      <c r="G5" s="24" t="s">
        <v>6</v>
      </c>
      <c r="H5" s="24" t="s">
        <v>30</v>
      </c>
      <c r="I5" s="24" t="s">
        <v>17</v>
      </c>
      <c r="J5" s="24"/>
      <c r="K5" s="20"/>
      <c r="L5" s="20"/>
      <c r="M5" s="5"/>
      <c r="N5" s="5"/>
      <c r="O5" s="5"/>
      <c r="P5" s="5"/>
      <c r="Q5" s="2"/>
    </row>
    <row r="6" spans="1:17" ht="15">
      <c r="A6" s="240" t="s">
        <v>86</v>
      </c>
      <c r="B6" s="342">
        <v>57</v>
      </c>
      <c r="C6" s="259">
        <v>0</v>
      </c>
      <c r="D6" s="259">
        <f>IF(B6&gt;80,0,(((80/B6)^2-1)/((80/$C$3)^2-1))*75)</f>
        <v>75</v>
      </c>
      <c r="E6" s="267">
        <f>C6+D6</f>
        <v>75</v>
      </c>
      <c r="F6" s="341">
        <v>1.4</v>
      </c>
      <c r="G6" s="269">
        <f>((((3.3/F6)^2)-1)/(((3.3/1.4)^2)-1))*75</f>
        <v>75</v>
      </c>
      <c r="H6" s="267">
        <f>E6+G6</f>
        <v>150</v>
      </c>
      <c r="I6" s="270">
        <f>RANK(H6,$H$6:$H$18)</f>
        <v>1</v>
      </c>
      <c r="J6" s="57"/>
      <c r="K6" s="59"/>
      <c r="L6" s="29"/>
      <c r="M6" s="18"/>
      <c r="N6" s="58"/>
      <c r="O6" s="18"/>
      <c r="P6" s="18"/>
      <c r="Q6" s="3"/>
    </row>
    <row r="7" spans="1:17" s="254" customFormat="1" ht="15">
      <c r="A7" s="240" t="s">
        <v>98</v>
      </c>
      <c r="B7" s="342">
        <v>63</v>
      </c>
      <c r="C7" s="340">
        <v>0</v>
      </c>
      <c r="D7" s="259">
        <f t="shared" ref="D7:D12" si="0">IF(B7&gt;80,0,(((80/B7)^2-1)/((80/$C$3)^2-1))*75)</f>
        <v>47.365969555070507</v>
      </c>
      <c r="E7" s="267">
        <f>C7+D7</f>
        <v>47.365969555070507</v>
      </c>
      <c r="F7" s="341">
        <v>2.6</v>
      </c>
      <c r="G7" s="269">
        <f t="shared" ref="G7:G12" si="1">((((3.3/F7)^2)-1)/(((3.3/1.4)^2)-1))*75</f>
        <v>10.05701809603954</v>
      </c>
      <c r="H7" s="267">
        <f t="shared" ref="H7:H12" si="2">E7+G7</f>
        <v>57.422987651110049</v>
      </c>
      <c r="I7" s="270">
        <f t="shared" ref="I7:I12" si="3">RANK(H7,$H$6:$H$18)</f>
        <v>4</v>
      </c>
      <c r="J7" s="251"/>
      <c r="K7" s="263"/>
      <c r="L7" s="241"/>
      <c r="M7" s="264"/>
      <c r="N7" s="249"/>
      <c r="O7" s="264"/>
      <c r="P7" s="264"/>
      <c r="Q7" s="265"/>
    </row>
    <row r="8" spans="1:17" ht="15">
      <c r="A8" s="240" t="s">
        <v>85</v>
      </c>
      <c r="B8" s="342">
        <v>62</v>
      </c>
      <c r="C8" s="259">
        <v>0</v>
      </c>
      <c r="D8" s="259">
        <f t="shared" si="0"/>
        <v>51.420943617984946</v>
      </c>
      <c r="E8" s="267">
        <f>C8+D8</f>
        <v>51.420943617984946</v>
      </c>
      <c r="F8" s="341">
        <v>2.5</v>
      </c>
      <c r="G8" s="269">
        <f t="shared" si="1"/>
        <v>12.220918253079498</v>
      </c>
      <c r="H8" s="267">
        <f t="shared" si="2"/>
        <v>63.641861871064442</v>
      </c>
      <c r="I8" s="270">
        <f t="shared" si="3"/>
        <v>3</v>
      </c>
      <c r="J8" s="57"/>
      <c r="K8" s="59"/>
      <c r="L8" s="29"/>
      <c r="M8" s="18"/>
      <c r="N8" s="58"/>
      <c r="O8" s="18"/>
      <c r="P8" s="18"/>
      <c r="Q8" s="3"/>
    </row>
    <row r="9" spans="1:17" ht="15">
      <c r="A9" s="240" t="s">
        <v>99</v>
      </c>
      <c r="B9" s="342" t="s">
        <v>160</v>
      </c>
      <c r="C9" s="259">
        <v>0</v>
      </c>
      <c r="D9" s="259">
        <f t="shared" si="0"/>
        <v>0</v>
      </c>
      <c r="E9" s="267">
        <v>0</v>
      </c>
      <c r="F9" s="341">
        <v>0</v>
      </c>
      <c r="G9" s="269">
        <v>0</v>
      </c>
      <c r="H9" s="267">
        <v>0</v>
      </c>
      <c r="I9" s="270">
        <f t="shared" si="3"/>
        <v>6</v>
      </c>
      <c r="J9" s="57"/>
      <c r="K9" s="59"/>
      <c r="L9" s="29"/>
      <c r="M9" s="18"/>
      <c r="N9" s="58"/>
      <c r="O9" s="18"/>
      <c r="P9" s="18"/>
      <c r="Q9" s="3"/>
    </row>
    <row r="10" spans="1:17" ht="15">
      <c r="A10" s="240" t="s">
        <v>100</v>
      </c>
      <c r="B10" s="342">
        <v>64</v>
      </c>
      <c r="C10" s="259">
        <v>0</v>
      </c>
      <c r="D10" s="259">
        <f t="shared" si="0"/>
        <v>43.499583465566495</v>
      </c>
      <c r="E10" s="267">
        <f>C10+D10</f>
        <v>43.499583465566495</v>
      </c>
      <c r="F10" s="341">
        <v>3.3</v>
      </c>
      <c r="G10" s="269">
        <f t="shared" si="1"/>
        <v>0</v>
      </c>
      <c r="H10" s="267">
        <f t="shared" si="2"/>
        <v>43.499583465566495</v>
      </c>
      <c r="I10" s="270">
        <f t="shared" si="3"/>
        <v>5</v>
      </c>
      <c r="J10" s="57"/>
      <c r="K10" s="59"/>
      <c r="L10" s="29"/>
      <c r="M10" s="18"/>
      <c r="N10" s="58"/>
      <c r="O10" s="18"/>
      <c r="P10" s="18"/>
      <c r="Q10" s="3"/>
    </row>
    <row r="11" spans="1:17" ht="15">
      <c r="A11" s="291" t="s">
        <v>101</v>
      </c>
      <c r="B11" s="342" t="s">
        <v>160</v>
      </c>
      <c r="C11" s="259">
        <v>0</v>
      </c>
      <c r="D11" s="259">
        <f t="shared" si="0"/>
        <v>0</v>
      </c>
      <c r="E11" s="267">
        <f t="shared" ref="E11:E12" si="4">C11+D11</f>
        <v>0</v>
      </c>
      <c r="F11" s="314"/>
      <c r="G11" s="269"/>
      <c r="H11" s="267">
        <f t="shared" si="2"/>
        <v>0</v>
      </c>
      <c r="I11" s="270">
        <f t="shared" si="3"/>
        <v>6</v>
      </c>
      <c r="J11" s="57"/>
      <c r="K11" s="59"/>
      <c r="L11" s="29"/>
      <c r="O11" s="18"/>
      <c r="P11" s="18"/>
      <c r="Q11" s="3"/>
    </row>
    <row r="12" spans="1:17" ht="15">
      <c r="A12" s="291" t="s">
        <v>102</v>
      </c>
      <c r="B12" s="342">
        <v>59</v>
      </c>
      <c r="C12" s="259">
        <v>0</v>
      </c>
      <c r="D12" s="259">
        <f t="shared" si="0"/>
        <v>64.847411222056792</v>
      </c>
      <c r="E12" s="267">
        <f t="shared" si="4"/>
        <v>64.847411222056792</v>
      </c>
      <c r="F12" s="314">
        <v>2.8</v>
      </c>
      <c r="G12" s="269">
        <f t="shared" si="1"/>
        <v>6.4039753639417709</v>
      </c>
      <c r="H12" s="267">
        <f t="shared" si="2"/>
        <v>71.25138658599856</v>
      </c>
      <c r="I12" s="270">
        <f t="shared" si="3"/>
        <v>2</v>
      </c>
      <c r="J12" s="57"/>
      <c r="K12" s="59"/>
      <c r="L12" s="29"/>
      <c r="O12" s="18"/>
      <c r="P12" s="18"/>
      <c r="Q12" s="3"/>
    </row>
    <row r="13" spans="1:17">
      <c r="A13" s="138"/>
      <c r="B13" s="210"/>
      <c r="C13" s="16"/>
      <c r="D13" s="16"/>
      <c r="E13" s="17"/>
      <c r="F13" s="172"/>
      <c r="G13" s="17"/>
      <c r="H13" s="17"/>
      <c r="I13" s="56"/>
      <c r="J13" s="57"/>
      <c r="K13" s="59"/>
      <c r="L13" s="29"/>
      <c r="M13" s="18"/>
      <c r="N13" s="58"/>
      <c r="O13" s="18"/>
      <c r="P13" s="18"/>
      <c r="Q13" s="3"/>
    </row>
    <row r="14" spans="1:17">
      <c r="A14" s="138"/>
      <c r="B14" s="210"/>
      <c r="C14" s="16"/>
      <c r="D14" s="16"/>
      <c r="E14" s="17"/>
      <c r="F14" s="172"/>
      <c r="G14" s="17"/>
      <c r="H14" s="17"/>
      <c r="I14" s="56"/>
      <c r="J14" s="57"/>
      <c r="K14" s="59"/>
      <c r="L14" s="29"/>
      <c r="M14" s="18"/>
      <c r="N14" s="58"/>
      <c r="O14" s="18"/>
      <c r="P14" s="18"/>
      <c r="Q14" s="3"/>
    </row>
    <row r="15" spans="1:17" s="150" customFormat="1">
      <c r="A15" s="138"/>
      <c r="B15" s="210"/>
      <c r="C15" s="16"/>
      <c r="D15" s="16"/>
      <c r="E15" s="17"/>
      <c r="F15" s="172"/>
      <c r="G15" s="17"/>
      <c r="H15" s="17"/>
      <c r="I15" s="56"/>
      <c r="J15" s="155"/>
      <c r="K15" s="156"/>
      <c r="L15" s="157"/>
      <c r="M15" s="151"/>
      <c r="N15" s="158"/>
      <c r="O15" s="151"/>
      <c r="P15" s="151"/>
      <c r="Q15" s="149"/>
    </row>
    <row r="16" spans="1:17" s="150" customFormat="1">
      <c r="A16" s="138"/>
      <c r="B16" s="210"/>
      <c r="C16" s="16"/>
      <c r="D16" s="16"/>
      <c r="E16" s="17"/>
      <c r="F16" s="172"/>
      <c r="G16" s="17"/>
      <c r="H16" s="17"/>
      <c r="I16" s="56"/>
      <c r="J16" s="173"/>
      <c r="K16" s="144"/>
      <c r="L16" s="144"/>
    </row>
    <row r="17" spans="1:13">
      <c r="A17" s="138"/>
      <c r="B17" s="211"/>
      <c r="C17" s="206"/>
      <c r="D17" s="16"/>
      <c r="E17" s="17"/>
      <c r="F17" s="172"/>
      <c r="G17" s="17"/>
      <c r="H17" s="17"/>
      <c r="I17" s="56"/>
      <c r="J17" s="4"/>
      <c r="K17" s="1"/>
      <c r="L17" s="1"/>
      <c r="M17" s="1"/>
    </row>
    <row r="18" spans="1:13">
      <c r="A18" s="138"/>
      <c r="B18" s="212"/>
      <c r="C18" s="77"/>
      <c r="D18" s="16"/>
      <c r="E18" s="17"/>
      <c r="F18" s="172"/>
      <c r="G18" s="17"/>
      <c r="H18" s="17"/>
      <c r="I18" s="56"/>
      <c r="J18" s="4"/>
      <c r="K18" s="70"/>
      <c r="L18" s="71"/>
      <c r="M18" s="1"/>
    </row>
    <row r="19" spans="1:13">
      <c r="A19" s="55"/>
      <c r="B19" s="72"/>
      <c r="C19" s="72"/>
      <c r="D19" s="72"/>
      <c r="E19" s="72"/>
      <c r="F19" s="72"/>
      <c r="G19" s="55"/>
      <c r="H19" s="55"/>
      <c r="I19" s="55"/>
      <c r="J19" s="4"/>
      <c r="K19" s="70"/>
      <c r="L19" s="73"/>
      <c r="M19" s="1"/>
    </row>
    <row r="20" spans="1:13">
      <c r="A20" s="74"/>
      <c r="B20" s="75"/>
      <c r="C20" s="76"/>
      <c r="D20" s="76"/>
      <c r="E20" s="76"/>
      <c r="F20" s="76"/>
      <c r="G20" s="76"/>
      <c r="H20" s="76"/>
      <c r="I20" s="77"/>
      <c r="J20" s="4"/>
      <c r="K20" s="1"/>
      <c r="L20" s="1"/>
      <c r="M20" s="1"/>
    </row>
    <row r="21" spans="1:13">
      <c r="A21" s="74"/>
      <c r="B21" s="75"/>
      <c r="C21" s="76"/>
      <c r="D21" s="76"/>
      <c r="E21" s="76"/>
      <c r="F21" s="76"/>
      <c r="G21" s="76"/>
      <c r="H21" s="76"/>
      <c r="I21" s="77"/>
      <c r="J21" s="4"/>
      <c r="K21" s="1"/>
      <c r="L21" s="1"/>
      <c r="M21" s="1"/>
    </row>
    <row r="22" spans="1:13">
      <c r="A22" s="74"/>
      <c r="B22" s="75"/>
      <c r="C22" s="76"/>
      <c r="D22" s="76"/>
      <c r="E22" s="76"/>
      <c r="F22" s="76"/>
      <c r="G22" s="76"/>
      <c r="H22" s="76"/>
      <c r="I22" s="77"/>
      <c r="J22" s="4"/>
      <c r="K22" s="1"/>
      <c r="L22" s="1"/>
      <c r="M22" s="1"/>
    </row>
    <row r="23" spans="1:13">
      <c r="A23" s="74"/>
      <c r="B23" s="75"/>
      <c r="C23" s="76"/>
      <c r="D23" s="76"/>
      <c r="E23" s="76"/>
      <c r="F23" s="76"/>
      <c r="G23" s="76"/>
      <c r="H23" s="76"/>
      <c r="I23" s="77"/>
      <c r="J23" s="4"/>
      <c r="K23" s="1"/>
      <c r="L23" s="1"/>
      <c r="M23" s="1"/>
    </row>
    <row r="24" spans="1:13">
      <c r="A24" s="74"/>
      <c r="B24" s="75"/>
      <c r="C24" s="76"/>
      <c r="D24" s="76"/>
      <c r="E24" s="76"/>
      <c r="F24" s="76"/>
      <c r="G24" s="76"/>
      <c r="H24" s="76"/>
      <c r="I24" s="77"/>
      <c r="J24" s="4"/>
      <c r="K24" s="1"/>
      <c r="L24" s="1"/>
      <c r="M24" s="1"/>
    </row>
    <row r="25" spans="1:13">
      <c r="A25" s="74"/>
      <c r="B25" s="75"/>
      <c r="C25" s="76"/>
      <c r="D25" s="76"/>
      <c r="E25" s="76"/>
      <c r="F25" s="76"/>
      <c r="G25" s="76"/>
      <c r="H25" s="76"/>
      <c r="I25" s="77"/>
      <c r="J25" s="4"/>
      <c r="K25" s="1"/>
      <c r="L25" s="1"/>
      <c r="M25" s="1"/>
    </row>
    <row r="26" spans="1:13">
      <c r="A26" s="74"/>
      <c r="B26" s="75"/>
      <c r="C26" s="76"/>
      <c r="D26" s="76"/>
      <c r="E26" s="76"/>
      <c r="F26" s="76" t="s">
        <v>26</v>
      </c>
      <c r="G26" s="76"/>
      <c r="H26" s="76"/>
      <c r="I26" s="77"/>
      <c r="J26" s="4"/>
      <c r="K26" s="1"/>
      <c r="L26" s="1"/>
      <c r="M26" s="1"/>
    </row>
    <row r="27" spans="1:13">
      <c r="A27" s="74"/>
      <c r="B27" s="75"/>
      <c r="C27" s="76"/>
      <c r="D27" s="76"/>
      <c r="E27" s="76"/>
      <c r="F27" s="76"/>
      <c r="G27" s="76"/>
      <c r="H27" s="76"/>
      <c r="I27" s="77"/>
      <c r="J27" s="4"/>
      <c r="K27" s="1"/>
      <c r="L27" s="1"/>
      <c r="M27" s="1"/>
    </row>
    <row r="28" spans="1:13">
      <c r="A28" s="74"/>
      <c r="B28" s="75"/>
      <c r="C28" s="76"/>
      <c r="D28" s="76"/>
      <c r="E28" s="76"/>
      <c r="F28" s="76"/>
      <c r="G28" s="76"/>
      <c r="H28" s="76"/>
      <c r="I28" s="77"/>
      <c r="J28" s="4"/>
      <c r="K28" s="1"/>
      <c r="L28" s="1"/>
      <c r="M28" s="1"/>
    </row>
    <row r="29" spans="1:13">
      <c r="A29" s="74"/>
      <c r="B29" s="75"/>
      <c r="C29" s="76"/>
      <c r="D29" s="76"/>
      <c r="E29" s="76"/>
      <c r="F29" s="76"/>
      <c r="G29" s="76"/>
      <c r="H29" s="76"/>
      <c r="I29" s="77"/>
      <c r="J29" s="4"/>
      <c r="K29" s="1"/>
      <c r="L29" s="1"/>
      <c r="M29" s="1"/>
    </row>
    <row r="30" spans="1:13">
      <c r="A30" s="74"/>
      <c r="B30" s="75"/>
      <c r="C30" s="76"/>
      <c r="D30" s="76"/>
      <c r="E30" s="76"/>
      <c r="F30" s="76"/>
      <c r="G30" s="76"/>
      <c r="H30" s="76"/>
      <c r="I30" s="77"/>
      <c r="J30" s="4"/>
      <c r="K30" s="1"/>
      <c r="L30" s="1"/>
      <c r="M30" s="1"/>
    </row>
    <row r="31" spans="1:13">
      <c r="A31" s="74"/>
      <c r="B31" s="75"/>
      <c r="C31" s="76"/>
      <c r="D31" s="76"/>
      <c r="E31" s="76"/>
      <c r="F31" s="76"/>
      <c r="G31" s="76"/>
      <c r="H31" s="76"/>
      <c r="I31" s="77"/>
      <c r="J31" s="4"/>
      <c r="K31" s="1"/>
      <c r="L31" s="1"/>
      <c r="M31" s="1"/>
    </row>
    <row r="32" spans="1:13">
      <c r="A32" s="74"/>
      <c r="B32" s="75"/>
      <c r="C32" s="76"/>
      <c r="D32" s="76"/>
      <c r="E32" s="76"/>
      <c r="F32" s="76"/>
      <c r="G32" s="76"/>
      <c r="H32" s="76"/>
      <c r="I32" s="77"/>
      <c r="J32" s="4"/>
      <c r="K32" s="1"/>
      <c r="L32" s="1"/>
      <c r="M32" s="1"/>
    </row>
    <row r="33" spans="1:13">
      <c r="A33" s="74"/>
      <c r="B33" s="75"/>
      <c r="C33" s="76"/>
      <c r="D33" s="76"/>
      <c r="E33" s="76"/>
      <c r="F33" s="76"/>
      <c r="G33" s="76"/>
      <c r="H33" s="76"/>
      <c r="I33" s="77"/>
      <c r="J33" s="4"/>
      <c r="K33" s="1"/>
      <c r="L33" s="1"/>
      <c r="M33" s="1"/>
    </row>
    <row r="34" spans="1:13">
      <c r="A34" s="74"/>
      <c r="B34" s="75"/>
      <c r="C34" s="76"/>
      <c r="D34" s="76"/>
      <c r="E34" s="192"/>
      <c r="F34" s="76"/>
      <c r="G34" s="193"/>
      <c r="H34" s="213"/>
      <c r="I34" s="77"/>
      <c r="J34" s="4"/>
      <c r="K34" s="1"/>
      <c r="L34" s="1"/>
      <c r="M34" s="1"/>
    </row>
    <row r="35" spans="1:13">
      <c r="A35" s="74"/>
      <c r="B35" s="75"/>
      <c r="C35" s="76"/>
      <c r="D35" s="76"/>
      <c r="E35" s="76"/>
      <c r="F35" s="76"/>
      <c r="G35" s="76"/>
      <c r="H35" s="76"/>
      <c r="I35" s="77"/>
      <c r="J35" s="4"/>
      <c r="K35" s="1"/>
      <c r="L35" s="1"/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4"/>
      <c r="K36" s="1"/>
      <c r="L36" s="1"/>
      <c r="M36" s="1"/>
    </row>
    <row r="37" spans="1:13">
      <c r="A37" s="1"/>
      <c r="B37" s="4"/>
      <c r="C37" s="4"/>
      <c r="D37" s="4"/>
      <c r="E37" s="4"/>
      <c r="F37" s="4"/>
      <c r="G37" s="4"/>
      <c r="H37" s="4"/>
      <c r="I37" s="4"/>
      <c r="J37" s="4"/>
      <c r="K37" s="1"/>
      <c r="L37" s="1"/>
      <c r="M37" s="1"/>
    </row>
    <row r="38" spans="1:13">
      <c r="B38" s="4"/>
      <c r="C38" s="4"/>
      <c r="D38" s="4"/>
      <c r="E38" s="4"/>
      <c r="F38" s="4"/>
      <c r="G38" s="4"/>
      <c r="H38" s="4"/>
      <c r="I38" s="4"/>
      <c r="J38" s="4"/>
    </row>
    <row r="39" spans="1:13">
      <c r="B39" s="4"/>
      <c r="C39" s="4"/>
      <c r="D39" s="4"/>
      <c r="E39" s="4"/>
      <c r="F39" s="4"/>
      <c r="G39" s="4"/>
      <c r="H39" s="4"/>
      <c r="I39" s="4"/>
      <c r="J39" s="4"/>
    </row>
    <row r="40" spans="1:13">
      <c r="B40" s="4"/>
      <c r="C40" s="4"/>
      <c r="D40" s="4"/>
      <c r="E40" s="4"/>
      <c r="F40" s="4"/>
      <c r="G40" s="4"/>
      <c r="H40" s="4"/>
      <c r="I40" s="4"/>
      <c r="J40" s="4"/>
    </row>
    <row r="41" spans="1:13">
      <c r="B41" s="4"/>
      <c r="C41" s="4"/>
      <c r="D41" s="4"/>
      <c r="E41" s="4"/>
      <c r="F41" s="4"/>
      <c r="G41" s="4"/>
      <c r="H41" s="4"/>
      <c r="I41" s="4"/>
      <c r="J41" s="4"/>
    </row>
    <row r="42" spans="1:13">
      <c r="B42" s="4"/>
      <c r="C42" s="4"/>
      <c r="D42" s="4"/>
      <c r="E42" s="4"/>
      <c r="F42" s="4"/>
      <c r="G42" s="4"/>
      <c r="H42" s="4"/>
      <c r="I42" s="4"/>
      <c r="J42" s="4"/>
    </row>
    <row r="43" spans="1:13">
      <c r="B43" s="4"/>
      <c r="C43" s="4"/>
      <c r="D43" s="4"/>
      <c r="E43" s="4"/>
      <c r="F43" s="4"/>
      <c r="G43" s="4"/>
      <c r="H43" s="4"/>
      <c r="I43" s="4"/>
      <c r="J43" s="4"/>
    </row>
    <row r="44" spans="1:13">
      <c r="B44" s="4"/>
      <c r="C44" s="4"/>
      <c r="D44" s="4"/>
      <c r="E44" s="4"/>
      <c r="F44" s="4"/>
      <c r="G44" s="4"/>
      <c r="H44" s="4"/>
      <c r="I44" s="4"/>
      <c r="J44" s="4"/>
    </row>
    <row r="45" spans="1:13">
      <c r="B45" s="4"/>
      <c r="C45" s="4"/>
      <c r="D45" s="4"/>
      <c r="E45" s="4"/>
      <c r="F45" s="4"/>
      <c r="G45" s="4"/>
      <c r="H45" s="4"/>
      <c r="I45" s="4"/>
      <c r="J45" s="4"/>
    </row>
    <row r="46" spans="1:13">
      <c r="B46" s="4"/>
      <c r="C46" s="4"/>
      <c r="D46" s="4"/>
      <c r="E46" s="4"/>
      <c r="F46" s="4"/>
      <c r="G46" s="4"/>
      <c r="H46" s="4"/>
      <c r="I46" s="4"/>
      <c r="J46" s="4"/>
    </row>
    <row r="47" spans="1:13">
      <c r="B47" s="4"/>
      <c r="C47" s="4"/>
      <c r="D47" s="4"/>
      <c r="E47" s="4"/>
      <c r="F47" s="4"/>
      <c r="G47" s="4"/>
      <c r="H47" s="4"/>
      <c r="I47" s="4"/>
      <c r="J47" s="4"/>
    </row>
    <row r="48" spans="1:13">
      <c r="B48" s="4"/>
      <c r="C48" s="4"/>
      <c r="D48" s="4"/>
      <c r="E48" s="4"/>
      <c r="F48" s="4"/>
      <c r="G48" s="4"/>
      <c r="H48" s="4"/>
      <c r="I48" s="4"/>
      <c r="J48" s="4"/>
    </row>
    <row r="49" spans="2:10">
      <c r="B49" s="4"/>
      <c r="C49" s="4"/>
      <c r="D49" s="4"/>
      <c r="E49" s="4"/>
      <c r="F49" s="4"/>
      <c r="G49" s="4"/>
      <c r="H49" s="4"/>
      <c r="I49" s="4"/>
      <c r="J49" s="4"/>
    </row>
    <row r="50" spans="2:10">
      <c r="B50" s="4"/>
      <c r="C50" s="4"/>
      <c r="D50" s="4"/>
      <c r="E50" s="4"/>
      <c r="F50" s="4"/>
      <c r="G50" s="4"/>
      <c r="H50" s="4"/>
      <c r="I50" s="4"/>
      <c r="J50" s="4"/>
    </row>
    <row r="51" spans="2:10">
      <c r="B51" s="4"/>
      <c r="C51" s="4"/>
      <c r="D51" s="4"/>
      <c r="E51" s="4"/>
      <c r="F51" s="4"/>
      <c r="G51" s="4"/>
      <c r="H51" s="4"/>
      <c r="I51" s="4"/>
      <c r="J51" s="4"/>
    </row>
    <row r="52" spans="2:10">
      <c r="B52" s="4"/>
      <c r="C52" s="4"/>
      <c r="D52" s="4"/>
      <c r="E52" s="4"/>
      <c r="F52" s="4"/>
      <c r="G52" s="4"/>
      <c r="H52" s="4"/>
      <c r="I52" s="4"/>
      <c r="J52" s="4"/>
    </row>
  </sheetData>
  <phoneticPr fontId="18" type="noConversion"/>
  <printOptions gridLines="1"/>
  <pageMargins left="0.75" right="0.75" top="0.5" bottom="0.5" header="0.5" footer="0.5"/>
  <pageSetup scale="75"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99"/>
  <sheetViews>
    <sheetView workbookViewId="0"/>
  </sheetViews>
  <sheetFormatPr defaultRowHeight="12.75"/>
  <cols>
    <col min="1" max="1" width="40.85546875" customWidth="1"/>
    <col min="2" max="2" width="11.28515625" customWidth="1"/>
    <col min="3" max="3" width="12.5703125" customWidth="1"/>
    <col min="4" max="4" width="8.5703125" customWidth="1"/>
    <col min="5" max="5" width="12.42578125" customWidth="1"/>
    <col min="6" max="6" width="14.85546875" customWidth="1"/>
    <col min="7" max="8" width="12.42578125" customWidth="1"/>
    <col min="9" max="10" width="9.28515625" customWidth="1"/>
    <col min="11" max="11" width="7.140625" customWidth="1"/>
    <col min="13" max="13" width="10" customWidth="1"/>
    <col min="14" max="14" width="8.7109375" style="3" customWidth="1"/>
    <col min="15" max="15" width="10.7109375" style="3" customWidth="1"/>
    <col min="16" max="16" width="8.7109375" style="3" customWidth="1"/>
    <col min="17" max="17" width="3" style="3" customWidth="1"/>
    <col min="18" max="24" width="8.7109375" style="40" customWidth="1"/>
    <col min="25" max="25" width="10" style="40" customWidth="1"/>
    <col min="26" max="27" width="8.7109375" style="40" customWidth="1"/>
    <col min="28" max="28" width="8.7109375" customWidth="1"/>
    <col min="29" max="29" width="2.140625" customWidth="1"/>
    <col min="30" max="30" width="16.28515625" style="3" customWidth="1"/>
    <col min="31" max="31" width="12.7109375" style="3" customWidth="1"/>
    <col min="32" max="35" width="8.7109375" customWidth="1"/>
  </cols>
  <sheetData>
    <row r="1" spans="1:37" ht="18.75">
      <c r="A1" s="250" t="s">
        <v>163</v>
      </c>
    </row>
    <row r="2" spans="1:37" ht="18.75">
      <c r="A2" s="122"/>
      <c r="B2" s="22"/>
      <c r="C2" s="22"/>
      <c r="D2" s="22"/>
      <c r="E2" s="22" t="s">
        <v>55</v>
      </c>
      <c r="F2" s="221">
        <f>MAX(C7:C13)</f>
        <v>841.1</v>
      </c>
      <c r="G2" s="220"/>
      <c r="H2" s="221"/>
      <c r="I2" s="220"/>
      <c r="J2" s="220"/>
      <c r="K2" s="220"/>
      <c r="L2" s="22"/>
      <c r="M2" s="22"/>
      <c r="N2" s="27"/>
      <c r="O2" s="27"/>
      <c r="P2" s="27"/>
      <c r="Q2" s="27"/>
      <c r="R2" s="123"/>
      <c r="S2" s="85"/>
      <c r="T2" s="86"/>
      <c r="U2" s="86"/>
      <c r="V2" s="86"/>
      <c r="W2" s="86"/>
      <c r="X2" s="86"/>
      <c r="Y2" s="86"/>
      <c r="Z2" s="86"/>
      <c r="AA2" s="86"/>
      <c r="AB2" s="87"/>
      <c r="AC2" s="88"/>
      <c r="AD2" s="89"/>
      <c r="AE2" s="62"/>
      <c r="AF2" s="1"/>
      <c r="AG2" s="1"/>
      <c r="AH2" s="1"/>
    </row>
    <row r="3" spans="1:37">
      <c r="A3" s="78"/>
      <c r="B3" s="25"/>
      <c r="C3" s="25"/>
      <c r="D3" s="25"/>
      <c r="E3" s="25" t="s">
        <v>54</v>
      </c>
      <c r="F3" s="199">
        <f>MIN(C7:C13)</f>
        <v>459.18</v>
      </c>
      <c r="G3" s="25"/>
      <c r="H3" s="199"/>
      <c r="I3" s="25"/>
      <c r="J3" s="25"/>
      <c r="K3" s="25"/>
      <c r="L3" s="25"/>
      <c r="M3" s="25"/>
      <c r="N3" s="124"/>
      <c r="O3" s="52"/>
      <c r="P3" s="52"/>
      <c r="Q3" s="52"/>
      <c r="R3" s="125"/>
      <c r="S3" s="92"/>
      <c r="T3" s="92"/>
      <c r="U3" s="86"/>
      <c r="V3" s="86"/>
      <c r="W3" s="86"/>
      <c r="X3" s="86"/>
      <c r="Y3" s="86"/>
      <c r="Z3" s="86"/>
      <c r="AA3" s="86"/>
      <c r="AB3" s="87"/>
      <c r="AC3" s="88"/>
      <c r="AD3" s="89"/>
      <c r="AE3" s="62"/>
      <c r="AF3" s="1"/>
      <c r="AG3" s="1"/>
      <c r="AH3" s="1"/>
    </row>
    <row r="4" spans="1:37">
      <c r="A4" s="15"/>
      <c r="B4" s="15" t="s">
        <v>26</v>
      </c>
      <c r="C4" s="24"/>
      <c r="D4" s="24"/>
      <c r="E4" s="24"/>
      <c r="F4" s="24"/>
      <c r="G4" s="24"/>
      <c r="H4" s="24"/>
      <c r="I4" s="24"/>
      <c r="J4" s="24"/>
      <c r="K4" s="24"/>
      <c r="L4" s="15"/>
      <c r="M4" s="24"/>
      <c r="N4" s="27"/>
      <c r="O4" s="24"/>
      <c r="P4" s="24"/>
      <c r="Q4" s="24"/>
      <c r="R4" s="126"/>
      <c r="S4" s="95"/>
      <c r="T4" s="92"/>
      <c r="U4" s="86"/>
      <c r="V4" s="86"/>
      <c r="W4" s="86"/>
      <c r="X4" s="86"/>
      <c r="Y4" s="86"/>
      <c r="Z4" s="86"/>
      <c r="AA4" s="86"/>
      <c r="AB4" s="87"/>
      <c r="AC4" s="88"/>
      <c r="AD4" s="89"/>
      <c r="AE4" s="62"/>
      <c r="AF4" s="1"/>
      <c r="AG4" s="1"/>
      <c r="AH4" s="1"/>
    </row>
    <row r="5" spans="1:37">
      <c r="A5" s="15"/>
      <c r="B5" s="15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7"/>
      <c r="O5" s="24"/>
      <c r="P5" s="24"/>
      <c r="Q5" s="24"/>
      <c r="R5" s="126"/>
      <c r="S5" s="95"/>
      <c r="T5" s="92"/>
      <c r="U5" s="86"/>
      <c r="V5" s="86"/>
      <c r="W5" s="86"/>
      <c r="X5" s="86"/>
      <c r="Y5" s="86"/>
      <c r="Z5" s="86"/>
      <c r="AA5" s="86"/>
      <c r="AB5" s="87"/>
      <c r="AC5" s="88"/>
      <c r="AD5" s="89"/>
      <c r="AE5" s="62"/>
      <c r="AF5" s="1"/>
      <c r="AG5" s="1"/>
      <c r="AH5" s="1"/>
    </row>
    <row r="6" spans="1:37" ht="25.5">
      <c r="B6" s="38"/>
      <c r="C6" s="38" t="s">
        <v>65</v>
      </c>
      <c r="D6" s="38" t="s">
        <v>12</v>
      </c>
      <c r="E6" s="38" t="s">
        <v>17</v>
      </c>
      <c r="F6" s="24"/>
      <c r="G6" s="24"/>
      <c r="H6" s="24"/>
      <c r="I6" s="38"/>
      <c r="J6" s="38"/>
      <c r="K6" s="38"/>
      <c r="L6" s="38"/>
      <c r="M6" s="24"/>
      <c r="N6" s="43"/>
      <c r="O6" s="20"/>
      <c r="P6" s="27"/>
      <c r="Q6" s="27"/>
      <c r="R6" s="123"/>
      <c r="S6" s="85"/>
      <c r="T6" s="85"/>
      <c r="U6" s="85"/>
      <c r="V6" s="85"/>
      <c r="W6" s="85"/>
      <c r="X6" s="85"/>
      <c r="Y6" s="85"/>
      <c r="Z6" s="85"/>
      <c r="AA6" s="85"/>
      <c r="AB6" s="84"/>
      <c r="AC6" s="96"/>
      <c r="AD6" s="97"/>
    </row>
    <row r="7" spans="1:37" ht="18">
      <c r="A7" s="240" t="s">
        <v>86</v>
      </c>
      <c r="B7" s="247"/>
      <c r="C7" s="298">
        <v>841.1</v>
      </c>
      <c r="D7" s="271">
        <f>(((C7/$F$3)^2-1)/(($F$2/$F$3)^2-1))*100</f>
        <v>100</v>
      </c>
      <c r="E7" s="261">
        <f>RANK(D7,$D$7:$D$13)</f>
        <v>1</v>
      </c>
      <c r="F7" s="217"/>
      <c r="G7" s="217"/>
      <c r="H7" s="218"/>
      <c r="I7" s="129"/>
      <c r="J7" s="129"/>
      <c r="K7" s="128"/>
      <c r="L7" s="134"/>
      <c r="M7" s="134"/>
      <c r="N7" s="134"/>
      <c r="O7" s="134"/>
      <c r="P7" s="27"/>
      <c r="Q7" s="27"/>
      <c r="R7" s="130"/>
      <c r="S7" s="85"/>
      <c r="T7" s="85"/>
      <c r="U7" s="85"/>
      <c r="V7" s="85"/>
      <c r="W7" s="85"/>
      <c r="X7" s="85"/>
      <c r="Y7" s="85"/>
      <c r="Z7" s="85"/>
      <c r="AA7" s="85"/>
      <c r="AB7" s="84"/>
      <c r="AC7" s="96"/>
      <c r="AD7" s="97"/>
      <c r="AJ7" s="30"/>
      <c r="AK7" s="30"/>
    </row>
    <row r="8" spans="1:37" ht="18">
      <c r="A8" s="240" t="s">
        <v>98</v>
      </c>
      <c r="B8" s="247"/>
      <c r="C8" s="298">
        <v>459.18</v>
      </c>
      <c r="D8" s="271">
        <f>(((C8/$F$3)^2-1)/(($F$2/$F$3)^2-1))*100</f>
        <v>0</v>
      </c>
      <c r="E8" s="261">
        <f t="shared" ref="E8:E13" si="0">RANK(D8,$D$7:$D$13)</f>
        <v>3</v>
      </c>
      <c r="F8" s="217"/>
      <c r="G8" s="217"/>
      <c r="H8" s="218"/>
      <c r="I8" s="129"/>
      <c r="J8" s="129"/>
      <c r="K8" s="128"/>
      <c r="L8" s="134" t="s">
        <v>26</v>
      </c>
      <c r="M8" s="134"/>
      <c r="N8" s="134"/>
      <c r="O8" s="134"/>
      <c r="P8" s="27"/>
      <c r="Q8" s="27"/>
      <c r="R8" s="123"/>
      <c r="S8" s="85"/>
      <c r="T8" s="85"/>
      <c r="U8" s="85"/>
      <c r="V8" s="85"/>
      <c r="W8" s="85"/>
      <c r="X8" s="85"/>
      <c r="Y8" s="85"/>
      <c r="Z8" s="85"/>
      <c r="AA8" s="85"/>
      <c r="AB8" s="84"/>
      <c r="AC8" s="96"/>
      <c r="AD8" s="97"/>
      <c r="AJ8" s="30"/>
      <c r="AK8" s="30"/>
    </row>
    <row r="9" spans="1:37" ht="18">
      <c r="A9" s="240" t="s">
        <v>85</v>
      </c>
      <c r="B9" s="247"/>
      <c r="C9" s="298">
        <v>474.57</v>
      </c>
      <c r="D9" s="271">
        <f>(((C9/$F$3)^2-1)/(($F$2/$F$3)^2-1))*100</f>
        <v>2.8937429507464949</v>
      </c>
      <c r="E9" s="261">
        <f t="shared" si="0"/>
        <v>2</v>
      </c>
      <c r="F9" s="217"/>
      <c r="G9" s="217"/>
      <c r="H9" s="218"/>
      <c r="I9" s="129"/>
      <c r="J9" s="129"/>
      <c r="K9" s="128"/>
      <c r="L9" s="134"/>
      <c r="M9" s="134"/>
      <c r="N9" s="134"/>
      <c r="O9" s="134"/>
      <c r="P9" s="27"/>
      <c r="Q9" s="27"/>
      <c r="R9" s="123"/>
      <c r="S9" s="85"/>
      <c r="T9" s="85"/>
      <c r="U9" s="85"/>
      <c r="V9" s="85"/>
      <c r="W9" s="85"/>
      <c r="X9" s="85"/>
      <c r="Y9" s="85"/>
      <c r="Z9" s="85"/>
      <c r="AA9" s="85"/>
      <c r="AB9" s="84"/>
      <c r="AC9" s="96"/>
      <c r="AD9" s="97"/>
      <c r="AJ9" s="30"/>
      <c r="AK9" s="30"/>
    </row>
    <row r="10" spans="1:37" ht="15">
      <c r="A10" s="240" t="s">
        <v>99</v>
      </c>
      <c r="B10" s="247"/>
      <c r="C10" s="347" t="s">
        <v>155</v>
      </c>
      <c r="D10" s="271">
        <v>0</v>
      </c>
      <c r="E10" s="261">
        <f t="shared" si="0"/>
        <v>3</v>
      </c>
      <c r="F10" s="217"/>
      <c r="G10" s="217"/>
      <c r="H10" s="218"/>
      <c r="I10" s="129"/>
      <c r="J10" s="129"/>
      <c r="K10" s="128"/>
      <c r="L10" s="134"/>
      <c r="M10" s="134"/>
      <c r="N10" s="134"/>
      <c r="O10" s="134"/>
      <c r="P10" s="27"/>
      <c r="Q10" s="27"/>
      <c r="R10" s="123"/>
      <c r="S10" s="85"/>
      <c r="T10" s="85"/>
      <c r="U10" s="85"/>
      <c r="V10" s="85"/>
      <c r="W10" s="85"/>
      <c r="X10" s="85"/>
      <c r="Y10" s="85"/>
      <c r="Z10" s="85"/>
      <c r="AA10" s="85"/>
      <c r="AB10" s="84"/>
      <c r="AC10" s="96"/>
      <c r="AD10" s="97"/>
      <c r="AJ10" s="30"/>
      <c r="AK10" s="30"/>
    </row>
    <row r="11" spans="1:37" ht="15">
      <c r="A11" s="240" t="s">
        <v>100</v>
      </c>
      <c r="B11" s="252"/>
      <c r="C11" s="347" t="s">
        <v>155</v>
      </c>
      <c r="D11" s="271">
        <v>0</v>
      </c>
      <c r="E11" s="261">
        <f t="shared" si="0"/>
        <v>3</v>
      </c>
      <c r="F11" s="217"/>
      <c r="G11" s="217"/>
      <c r="H11" s="218"/>
      <c r="I11" s="129"/>
      <c r="J11" s="129"/>
      <c r="K11" s="128"/>
      <c r="L11" s="134"/>
      <c r="M11" s="134"/>
      <c r="N11" s="134"/>
      <c r="O11" s="134"/>
      <c r="P11" s="27"/>
      <c r="Q11" s="27"/>
      <c r="R11" s="130"/>
      <c r="S11" s="99"/>
      <c r="T11" s="99"/>
      <c r="U11" s="99"/>
      <c r="V11" s="85"/>
      <c r="W11" s="85"/>
      <c r="X11" s="85"/>
      <c r="Y11" s="85"/>
      <c r="Z11" s="85"/>
      <c r="AA11" s="85"/>
      <c r="AB11" s="84"/>
      <c r="AC11" s="96"/>
      <c r="AD11" s="97"/>
      <c r="AJ11" s="30"/>
      <c r="AK11" s="30"/>
    </row>
    <row r="12" spans="1:37" ht="15">
      <c r="A12" s="291" t="s">
        <v>101</v>
      </c>
      <c r="B12" s="216"/>
      <c r="C12" s="347" t="s">
        <v>155</v>
      </c>
      <c r="D12" s="271">
        <v>0</v>
      </c>
      <c r="E12" s="261">
        <f t="shared" si="0"/>
        <v>3</v>
      </c>
      <c r="F12" s="217"/>
      <c r="G12" s="217"/>
      <c r="H12" s="218"/>
      <c r="I12" s="129"/>
      <c r="J12" s="129"/>
      <c r="K12" s="128"/>
      <c r="L12" s="134"/>
      <c r="M12" s="134"/>
      <c r="N12" s="134"/>
      <c r="O12" s="134"/>
      <c r="P12" s="27"/>
      <c r="Q12" s="27"/>
      <c r="R12" s="130"/>
      <c r="S12" s="99"/>
      <c r="T12" s="99"/>
      <c r="U12" s="99"/>
      <c r="V12" s="85"/>
      <c r="W12" s="85"/>
      <c r="X12" s="85"/>
      <c r="Y12" s="85"/>
      <c r="Z12" s="85"/>
      <c r="AA12" s="85"/>
      <c r="AB12" s="84"/>
      <c r="AC12" s="96"/>
      <c r="AD12" s="97"/>
      <c r="AJ12" s="30"/>
      <c r="AK12" s="30"/>
    </row>
    <row r="13" spans="1:37" ht="15">
      <c r="A13" s="291" t="s">
        <v>102</v>
      </c>
      <c r="B13" s="216"/>
      <c r="C13" s="347" t="s">
        <v>155</v>
      </c>
      <c r="D13" s="271">
        <v>0</v>
      </c>
      <c r="E13" s="261">
        <f t="shared" si="0"/>
        <v>3</v>
      </c>
      <c r="F13" s="217"/>
      <c r="G13" s="217"/>
      <c r="H13" s="218"/>
      <c r="I13" s="129"/>
      <c r="J13" s="129"/>
      <c r="K13" s="128"/>
      <c r="L13" s="134"/>
      <c r="M13" s="134"/>
      <c r="N13" s="134"/>
      <c r="O13" s="134"/>
      <c r="P13" s="27"/>
      <c r="Q13" s="27"/>
      <c r="R13" s="130"/>
      <c r="S13" s="99"/>
      <c r="T13" s="99"/>
      <c r="U13" s="99"/>
      <c r="V13" s="85"/>
      <c r="W13" s="85"/>
      <c r="X13" s="85"/>
      <c r="Y13" s="85"/>
      <c r="Z13" s="85"/>
      <c r="AA13" s="85"/>
      <c r="AB13" s="84"/>
      <c r="AC13" s="96"/>
      <c r="AD13" s="97"/>
      <c r="AJ13" s="30"/>
      <c r="AK13" s="30"/>
    </row>
    <row r="14" spans="1:37">
      <c r="A14" s="202"/>
      <c r="B14" s="216"/>
      <c r="C14" s="216"/>
      <c r="D14" s="216"/>
      <c r="E14" s="217"/>
      <c r="F14" s="217"/>
      <c r="G14" s="217"/>
      <c r="H14" s="218"/>
      <c r="I14" s="129"/>
      <c r="J14" s="129"/>
      <c r="K14" s="128"/>
      <c r="L14" s="134" t="s">
        <v>26</v>
      </c>
      <c r="M14" s="134"/>
      <c r="N14" s="134"/>
      <c r="O14" s="134"/>
      <c r="P14" s="27"/>
      <c r="Q14" s="27"/>
      <c r="R14" s="123"/>
      <c r="S14" s="85"/>
      <c r="T14" s="85"/>
      <c r="U14" s="85"/>
      <c r="V14" s="85"/>
      <c r="W14" s="85"/>
      <c r="X14" s="85"/>
      <c r="Y14" s="85"/>
      <c r="Z14" s="85"/>
      <c r="AA14" s="85"/>
      <c r="AB14" s="84"/>
      <c r="AC14" s="96"/>
      <c r="AD14" s="97"/>
      <c r="AJ14" s="30"/>
      <c r="AK14" s="30"/>
    </row>
    <row r="15" spans="1:37">
      <c r="E15" s="217"/>
      <c r="F15" s="217"/>
      <c r="G15" s="217"/>
      <c r="H15" s="218"/>
      <c r="I15" s="129"/>
      <c r="J15" s="129"/>
      <c r="K15" s="128"/>
      <c r="L15" s="134"/>
      <c r="M15" s="134"/>
      <c r="N15" s="134"/>
      <c r="O15" s="134"/>
      <c r="P15" s="27"/>
      <c r="Q15" s="27"/>
      <c r="R15" s="123"/>
      <c r="S15" s="85"/>
      <c r="T15" s="85"/>
      <c r="U15" s="85"/>
      <c r="V15" s="85"/>
      <c r="W15" s="85"/>
      <c r="X15" s="85"/>
      <c r="Y15" s="85"/>
      <c r="Z15" s="85"/>
      <c r="AA15" s="85"/>
      <c r="AB15" s="84"/>
      <c r="AC15" s="96"/>
      <c r="AD15" s="97"/>
      <c r="AJ15" s="30"/>
      <c r="AK15" s="30"/>
    </row>
    <row r="16" spans="1:37" s="150" customFormat="1">
      <c r="A16"/>
      <c r="B16"/>
      <c r="C16"/>
      <c r="D16"/>
      <c r="E16" s="217"/>
      <c r="F16" s="217"/>
      <c r="G16" s="217"/>
      <c r="H16" s="218"/>
      <c r="I16" s="129"/>
      <c r="J16" s="129"/>
      <c r="K16" s="128"/>
      <c r="L16" s="134"/>
      <c r="M16" s="160"/>
      <c r="N16" s="160"/>
      <c r="O16" s="160"/>
      <c r="P16" s="159"/>
      <c r="Q16" s="159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45"/>
      <c r="AC16" s="153"/>
      <c r="AD16" s="152"/>
      <c r="AE16" s="149"/>
      <c r="AJ16" s="162"/>
      <c r="AK16" s="162"/>
    </row>
    <row r="17" spans="1:37">
      <c r="A17" s="202"/>
      <c r="B17" s="216"/>
      <c r="C17" s="216"/>
      <c r="D17" s="216"/>
      <c r="E17" s="217"/>
      <c r="F17" s="217"/>
      <c r="G17" s="217"/>
      <c r="H17" s="218"/>
      <c r="I17" s="129"/>
      <c r="J17" s="129"/>
      <c r="K17" s="128"/>
      <c r="L17" s="128"/>
      <c r="M17" s="131"/>
      <c r="N17" s="39"/>
      <c r="O17" s="39"/>
      <c r="P17" s="39"/>
      <c r="Q17" s="39"/>
      <c r="R17" s="132"/>
      <c r="S17" s="101"/>
      <c r="T17" s="101"/>
      <c r="U17" s="102"/>
      <c r="V17" s="102"/>
      <c r="W17" s="102"/>
      <c r="X17" s="102"/>
      <c r="Y17" s="102"/>
      <c r="Z17" s="102"/>
      <c r="AA17" s="102"/>
      <c r="AB17" s="103"/>
      <c r="AC17" s="104"/>
      <c r="AD17" s="105"/>
      <c r="AE17" s="48"/>
      <c r="AF17" s="31"/>
      <c r="AG17" s="31"/>
      <c r="AH17" s="31"/>
      <c r="AI17" s="31"/>
      <c r="AJ17" s="30"/>
      <c r="AK17" s="30"/>
    </row>
    <row r="18" spans="1:37">
      <c r="A18" s="202"/>
      <c r="B18" s="219"/>
      <c r="C18" s="219"/>
      <c r="D18" s="172"/>
      <c r="E18" s="217"/>
      <c r="F18" s="217"/>
      <c r="G18" s="217"/>
      <c r="H18" s="218"/>
      <c r="I18" s="129"/>
      <c r="J18" s="129"/>
      <c r="K18" s="128"/>
      <c r="L18" s="133"/>
      <c r="M18" s="133"/>
      <c r="N18" s="39"/>
      <c r="O18" s="39"/>
      <c r="P18" s="39"/>
      <c r="Q18" s="39"/>
      <c r="R18" s="132"/>
      <c r="S18" s="101"/>
      <c r="T18" s="101"/>
      <c r="U18" s="102"/>
      <c r="V18" s="102"/>
      <c r="W18" s="102"/>
      <c r="X18" s="102"/>
      <c r="Y18" s="102"/>
      <c r="Z18" s="102"/>
      <c r="AA18" s="102"/>
      <c r="AB18" s="103"/>
      <c r="AC18" s="104"/>
      <c r="AD18" s="105"/>
      <c r="AE18" s="48"/>
      <c r="AF18" s="31"/>
      <c r="AG18" s="31"/>
      <c r="AH18" s="31"/>
      <c r="AI18" s="31"/>
      <c r="AJ18" s="30"/>
      <c r="AK18" s="30"/>
    </row>
    <row r="19" spans="1:37">
      <c r="A19" s="202"/>
      <c r="B19" s="219"/>
      <c r="C19" s="219"/>
      <c r="D19" s="172"/>
      <c r="E19" s="217"/>
      <c r="F19" s="217"/>
      <c r="G19" s="217"/>
      <c r="H19" s="218"/>
      <c r="I19" s="129"/>
      <c r="J19" s="129"/>
      <c r="K19" s="128"/>
      <c r="L19" s="25"/>
      <c r="M19" s="25"/>
      <c r="N19" s="39"/>
      <c r="O19" s="39"/>
      <c r="P19" s="39"/>
      <c r="Q19" s="39"/>
      <c r="R19" s="132"/>
      <c r="S19" s="101"/>
      <c r="T19" s="101"/>
      <c r="U19" s="101"/>
      <c r="V19" s="101"/>
      <c r="W19" s="101"/>
      <c r="X19" s="101"/>
      <c r="Y19" s="101"/>
      <c r="Z19" s="101"/>
      <c r="AA19" s="101"/>
      <c r="AB19" s="106"/>
      <c r="AC19" s="114"/>
      <c r="AD19" s="115"/>
      <c r="AE19" s="48"/>
      <c r="AF19" s="31"/>
      <c r="AG19" s="31"/>
      <c r="AH19" s="31"/>
      <c r="AI19" s="31"/>
      <c r="AJ19" s="30"/>
      <c r="AK19" s="30"/>
    </row>
    <row r="20" spans="1:37">
      <c r="A20" s="93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107"/>
      <c r="M20" s="107"/>
      <c r="N20" s="107"/>
      <c r="O20" s="107"/>
      <c r="P20" s="107"/>
      <c r="Q20" s="8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16"/>
      <c r="AC20" s="114"/>
      <c r="AD20" s="117"/>
      <c r="AE20" s="48"/>
      <c r="AF20" s="31"/>
      <c r="AG20" s="31"/>
      <c r="AH20" s="31"/>
      <c r="AI20" s="31"/>
      <c r="AJ20" s="30"/>
      <c r="AK20" s="30"/>
    </row>
    <row r="21" spans="1:37">
      <c r="A21" s="90"/>
      <c r="B21" s="142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8"/>
      <c r="Q21" s="9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09"/>
      <c r="AC21" s="115"/>
      <c r="AD21" s="119"/>
      <c r="AE21" s="48"/>
      <c r="AF21" s="31"/>
      <c r="AG21" s="31"/>
      <c r="AH21" s="31"/>
      <c r="AI21" s="31"/>
      <c r="AJ21" s="30"/>
      <c r="AK21" s="30"/>
    </row>
    <row r="22" spans="1:37">
      <c r="A22" s="9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8"/>
      <c r="Q22" s="9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09"/>
      <c r="AC22" s="115"/>
      <c r="AD22" s="119"/>
      <c r="AE22" s="48"/>
      <c r="AF22" s="31"/>
      <c r="AG22" s="31"/>
      <c r="AH22" s="31"/>
      <c r="AI22" s="31"/>
      <c r="AJ22" s="30"/>
      <c r="AK22" s="30"/>
    </row>
    <row r="23" spans="1:37">
      <c r="A23" s="9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8"/>
      <c r="Q23" s="9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09"/>
      <c r="AC23" s="120"/>
      <c r="AD23" s="119"/>
    </row>
    <row r="24" spans="1:37">
      <c r="A24" s="9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8"/>
      <c r="Q24" s="9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09"/>
      <c r="AC24" s="120"/>
      <c r="AD24" s="119"/>
    </row>
    <row r="25" spans="1:37" ht="15">
      <c r="A25" s="90"/>
      <c r="B25" s="91"/>
      <c r="C25" s="94" t="s">
        <v>26</v>
      </c>
      <c r="D25" s="91"/>
      <c r="E25" s="91"/>
      <c r="F25" s="198" t="s">
        <v>26</v>
      </c>
      <c r="G25" s="91"/>
      <c r="H25" s="91"/>
      <c r="I25" s="91"/>
      <c r="J25" s="91"/>
      <c r="K25" s="91"/>
      <c r="L25" s="91"/>
      <c r="M25" s="91"/>
      <c r="N25" s="91"/>
      <c r="O25" s="91"/>
      <c r="P25" s="108"/>
      <c r="Q25" s="98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109"/>
      <c r="AC25" s="120"/>
      <c r="AD25" s="119"/>
    </row>
    <row r="26" spans="1:37">
      <c r="A26" s="90"/>
      <c r="B26" s="100"/>
      <c r="C26" s="100"/>
      <c r="D26" s="100"/>
      <c r="E26" s="188" t="s">
        <v>26</v>
      </c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8"/>
      <c r="Q26" s="9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09"/>
      <c r="AC26" s="120"/>
      <c r="AD26" s="119"/>
    </row>
    <row r="27" spans="1:37">
      <c r="A27" s="9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8"/>
      <c r="Q27" s="9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09"/>
      <c r="AC27" s="120"/>
      <c r="AD27" s="119"/>
    </row>
    <row r="28" spans="1:37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108"/>
      <c r="Q28" s="98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109"/>
      <c r="AC28" s="120"/>
      <c r="AD28" s="119"/>
    </row>
    <row r="29" spans="1:37">
      <c r="A29" s="90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108"/>
      <c r="Q29" s="98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109"/>
      <c r="AC29" s="120"/>
      <c r="AD29" s="119"/>
    </row>
    <row r="30" spans="1:37">
      <c r="A30" s="9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8"/>
      <c r="Q30" s="9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09"/>
      <c r="AC30" s="120"/>
      <c r="AD30" s="119"/>
    </row>
    <row r="31" spans="1:37">
      <c r="A31" s="9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8"/>
      <c r="Q31" s="9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09"/>
      <c r="AC31" s="120"/>
      <c r="AD31" s="119"/>
    </row>
    <row r="32" spans="1:37">
      <c r="A32" s="90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108"/>
      <c r="Q32" s="98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109"/>
      <c r="AC32" s="120"/>
      <c r="AD32" s="119"/>
    </row>
    <row r="33" spans="1:30">
      <c r="A33" s="90"/>
      <c r="B33" s="121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8"/>
      <c r="Q33" s="9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09"/>
      <c r="AC33" s="120"/>
      <c r="AD33" s="119"/>
    </row>
    <row r="34" spans="1:30">
      <c r="A34" s="90"/>
      <c r="B34" s="100"/>
      <c r="C34" s="100"/>
      <c r="D34" s="100"/>
      <c r="E34" s="100"/>
      <c r="F34" s="108"/>
      <c r="G34" s="100"/>
      <c r="H34" s="100"/>
      <c r="I34" s="100"/>
      <c r="J34" s="100"/>
      <c r="K34" s="100"/>
      <c r="L34" s="100"/>
      <c r="M34" s="100"/>
      <c r="N34" s="100"/>
      <c r="O34" s="100"/>
      <c r="P34" s="109"/>
      <c r="Q34" s="9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09"/>
      <c r="AC34" s="120"/>
      <c r="AD34" s="89"/>
    </row>
    <row r="35" spans="1:30">
      <c r="A35" s="90"/>
      <c r="B35" s="91"/>
      <c r="C35" s="91"/>
      <c r="D35" s="200"/>
      <c r="E35" s="201"/>
      <c r="F35" s="201"/>
      <c r="G35" s="76"/>
      <c r="H35" s="76"/>
      <c r="I35" s="91"/>
      <c r="J35" s="91"/>
      <c r="K35" s="91"/>
      <c r="L35" s="91"/>
      <c r="M35" s="91"/>
      <c r="N35" s="91"/>
      <c r="O35" s="91"/>
      <c r="P35" s="108"/>
      <c r="Q35" s="98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109"/>
      <c r="AC35" s="120"/>
      <c r="AD35" s="119"/>
    </row>
    <row r="36" spans="1:30">
      <c r="A36" s="90"/>
      <c r="B36" s="100"/>
      <c r="C36" s="100"/>
      <c r="D36" s="76"/>
      <c r="E36" s="76"/>
      <c r="F36" s="192"/>
      <c r="G36" s="76"/>
      <c r="H36" s="193"/>
      <c r="I36" s="188"/>
      <c r="J36" s="188"/>
      <c r="K36" s="188"/>
      <c r="L36" s="100"/>
      <c r="M36" s="100"/>
      <c r="N36" s="100"/>
      <c r="O36" s="100"/>
      <c r="P36" s="108"/>
      <c r="Q36" s="9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09"/>
      <c r="AC36" s="120"/>
      <c r="AD36" s="119"/>
    </row>
    <row r="37" spans="1:30">
      <c r="A37" s="84"/>
      <c r="B37" s="100"/>
      <c r="C37" s="91"/>
      <c r="D37" s="76"/>
      <c r="E37" s="76"/>
      <c r="F37" s="201"/>
      <c r="G37" s="76"/>
      <c r="H37" s="76"/>
      <c r="I37" s="91"/>
      <c r="J37" s="91"/>
      <c r="K37" s="91"/>
      <c r="L37" s="91"/>
      <c r="M37" s="91"/>
      <c r="N37" s="91"/>
      <c r="O37" s="91"/>
      <c r="P37" s="108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109"/>
      <c r="AC37" s="120"/>
      <c r="AD37" s="119"/>
    </row>
    <row r="38" spans="1:30">
      <c r="A38" s="84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120"/>
      <c r="AD38" s="89"/>
    </row>
    <row r="39" spans="1:30">
      <c r="A39" s="84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120"/>
      <c r="AD39" s="89"/>
    </row>
    <row r="40" spans="1:30">
      <c r="A40" s="111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1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120"/>
      <c r="AD40" s="89"/>
    </row>
    <row r="41" spans="1:30">
      <c r="A41" s="90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108"/>
      <c r="Q41" s="98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109"/>
      <c r="AC41" s="120"/>
      <c r="AD41" s="119"/>
    </row>
    <row r="42" spans="1:30">
      <c r="A42" s="90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108"/>
      <c r="Q42" s="98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109"/>
      <c r="AC42" s="120"/>
      <c r="AD42" s="119"/>
    </row>
    <row r="43" spans="1:30">
      <c r="A43" s="90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108"/>
      <c r="Q43" s="98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109"/>
      <c r="AC43" s="120"/>
      <c r="AD43" s="119"/>
    </row>
    <row r="44" spans="1:30">
      <c r="A44" s="90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108"/>
      <c r="Q44" s="98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109"/>
      <c r="AC44" s="120"/>
      <c r="AD44" s="119"/>
    </row>
    <row r="45" spans="1:30">
      <c r="A45" s="90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108"/>
      <c r="Q45" s="98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109"/>
      <c r="AC45" s="120"/>
      <c r="AD45" s="119"/>
    </row>
    <row r="46" spans="1:30">
      <c r="A46" s="90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108"/>
      <c r="Q46" s="98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109"/>
      <c r="AC46" s="120"/>
      <c r="AD46" s="119"/>
    </row>
    <row r="47" spans="1:30">
      <c r="A47" s="90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108"/>
      <c r="Q47" s="98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109"/>
      <c r="AC47" s="120"/>
      <c r="AD47" s="119"/>
    </row>
    <row r="48" spans="1:30">
      <c r="A48" s="90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108"/>
      <c r="Q48" s="98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109"/>
      <c r="AC48" s="120"/>
      <c r="AD48" s="119"/>
    </row>
    <row r="49" spans="1:30">
      <c r="A49" s="90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108"/>
      <c r="Q49" s="98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109"/>
      <c r="AC49" s="120"/>
      <c r="AD49" s="119"/>
    </row>
    <row r="50" spans="1:30">
      <c r="A50" s="90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108"/>
      <c r="Q50" s="98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109"/>
      <c r="AC50" s="120"/>
      <c r="AD50" s="119"/>
    </row>
    <row r="51" spans="1:30">
      <c r="A51" s="90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108"/>
      <c r="Q51" s="98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109"/>
      <c r="AC51" s="120"/>
      <c r="AD51" s="119"/>
    </row>
    <row r="52" spans="1:30">
      <c r="A52" s="90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108"/>
      <c r="Q52" s="98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109"/>
      <c r="AC52" s="120"/>
      <c r="AD52" s="119"/>
    </row>
    <row r="53" spans="1:30">
      <c r="A53" s="90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108"/>
      <c r="Q53" s="98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109"/>
      <c r="AC53" s="120"/>
      <c r="AD53" s="119"/>
    </row>
    <row r="54" spans="1:30">
      <c r="A54" s="9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9"/>
      <c r="Q54" s="98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9"/>
      <c r="AC54" s="120"/>
      <c r="AD54" s="89"/>
    </row>
    <row r="55" spans="1:30">
      <c r="A55" s="90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108"/>
      <c r="Q55" s="98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109"/>
      <c r="AC55" s="120"/>
      <c r="AD55" s="119"/>
    </row>
    <row r="56" spans="1:30">
      <c r="A56" s="90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108"/>
      <c r="Q56" s="98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109"/>
      <c r="AC56" s="120"/>
      <c r="AD56" s="119"/>
    </row>
    <row r="57" spans="1:30">
      <c r="A57" s="96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12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13"/>
      <c r="AC57" s="120"/>
      <c r="AD57" s="89"/>
    </row>
    <row r="58" spans="1:30">
      <c r="A58" s="96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89"/>
    </row>
    <row r="59" spans="1:30">
      <c r="A59" s="96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120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</row>
    <row r="60" spans="1:30">
      <c r="A60" s="96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110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</row>
    <row r="61" spans="1:30">
      <c r="A61" s="96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110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</row>
    <row r="62" spans="1:30">
      <c r="A62" s="96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110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</row>
    <row r="63" spans="1:30">
      <c r="A63" s="96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110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</row>
    <row r="64" spans="1:30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7"/>
      <c r="O64" s="97"/>
      <c r="P64" s="110"/>
      <c r="Q64" s="97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6"/>
      <c r="AC64" s="96"/>
      <c r="AD64" s="97"/>
    </row>
    <row r="65" spans="1:30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7"/>
      <c r="O65" s="97"/>
      <c r="P65" s="110"/>
      <c r="Q65" s="97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6"/>
      <c r="AC65" s="96"/>
      <c r="AD65" s="97"/>
    </row>
    <row r="66" spans="1:30">
      <c r="P66" s="41"/>
    </row>
    <row r="67" spans="1:30">
      <c r="P67" s="41"/>
    </row>
    <row r="68" spans="1:30">
      <c r="P68" s="41"/>
    </row>
    <row r="69" spans="1:30">
      <c r="P69" s="41"/>
    </row>
    <row r="70" spans="1:30">
      <c r="P70" s="41"/>
    </row>
    <row r="71" spans="1:30">
      <c r="P71" s="41"/>
    </row>
    <row r="72" spans="1:30">
      <c r="P72" s="41"/>
    </row>
    <row r="73" spans="1:30">
      <c r="P73" s="41"/>
    </row>
    <row r="74" spans="1:30">
      <c r="P74" s="41"/>
    </row>
    <row r="75" spans="1:30">
      <c r="P75" s="41"/>
    </row>
    <row r="76" spans="1:30">
      <c r="P76" s="41"/>
    </row>
    <row r="77" spans="1:30">
      <c r="P77" s="41"/>
    </row>
    <row r="78" spans="1:30">
      <c r="P78" s="41"/>
    </row>
    <row r="79" spans="1:30">
      <c r="P79" s="41"/>
    </row>
    <row r="80" spans="1:30">
      <c r="P80" s="41"/>
    </row>
    <row r="81" spans="16:16">
      <c r="P81" s="41"/>
    </row>
    <row r="82" spans="16:16">
      <c r="P82" s="41"/>
    </row>
    <row r="83" spans="16:16">
      <c r="P83" s="41"/>
    </row>
    <row r="84" spans="16:16">
      <c r="P84" s="41"/>
    </row>
    <row r="85" spans="16:16">
      <c r="P85" s="41"/>
    </row>
    <row r="86" spans="16:16">
      <c r="P86" s="41"/>
    </row>
    <row r="87" spans="16:16">
      <c r="P87" s="41"/>
    </row>
    <row r="88" spans="16:16">
      <c r="P88" s="41"/>
    </row>
    <row r="89" spans="16:16">
      <c r="P89" s="41"/>
    </row>
    <row r="90" spans="16:16">
      <c r="P90" s="41"/>
    </row>
    <row r="91" spans="16:16">
      <c r="P91" s="41"/>
    </row>
    <row r="92" spans="16:16">
      <c r="P92" s="41"/>
    </row>
    <row r="93" spans="16:16">
      <c r="P93" s="41"/>
    </row>
    <row r="94" spans="16:16">
      <c r="P94" s="41"/>
    </row>
    <row r="95" spans="16:16">
      <c r="P95" s="41"/>
    </row>
    <row r="96" spans="16:16">
      <c r="P96" s="41"/>
    </row>
    <row r="97" spans="16:16">
      <c r="P97" s="41"/>
    </row>
    <row r="98" spans="16:16">
      <c r="P98" s="41"/>
    </row>
    <row r="99" spans="16:16">
      <c r="P99" s="41"/>
    </row>
  </sheetData>
  <phoneticPr fontId="18" type="noConversion"/>
  <printOptions gridLines="1"/>
  <pageMargins left="0.25" right="0.25" top="1" bottom="1" header="0.5" footer="0.5"/>
  <pageSetup scale="85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Totals and Awards</vt:lpstr>
      <vt:lpstr>Paper</vt:lpstr>
      <vt:lpstr>Static</vt:lpstr>
      <vt:lpstr>MSRP</vt:lpstr>
      <vt:lpstr>Subjective Handling-CXD</vt:lpstr>
      <vt:lpstr>Range</vt:lpstr>
      <vt:lpstr>Oral</vt:lpstr>
      <vt:lpstr>Noise</vt:lpstr>
      <vt:lpstr>Draw Bar Pull</vt:lpstr>
      <vt:lpstr>Cold Start</vt:lpstr>
      <vt:lpstr>Penalties and Bonuses</vt:lpstr>
      <vt:lpstr>Vehicle Weights</vt:lpstr>
      <vt:lpstr>Objective Handling</vt:lpstr>
      <vt:lpstr>Acceleration+Load</vt:lpstr>
      <vt:lpstr>'Subjective Handling-CXD'!Print_Area</vt:lpstr>
      <vt:lpstr>'Totals and Awards'!Print_Area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M Fussell</dc:creator>
  <cp:lastModifiedBy>Jay Meldrum</cp:lastModifiedBy>
  <cp:lastPrinted>2010-03-20T22:26:40Z</cp:lastPrinted>
  <dcterms:created xsi:type="dcterms:W3CDTF">2000-03-12T02:15:03Z</dcterms:created>
  <dcterms:modified xsi:type="dcterms:W3CDTF">2011-03-14T19:28:59Z</dcterms:modified>
</cp:coreProperties>
</file>